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n\OneDrive\Spejder\"/>
    </mc:Choice>
  </mc:AlternateContent>
  <xr:revisionPtr revIDLastSave="0" documentId="8_{637DF8F0-8C68-48B8-ABAF-D3357B7520B3}" xr6:coauthVersionLast="36" xr6:coauthVersionMax="36" xr10:uidLastSave="{00000000-0000-0000-0000-000000000000}"/>
  <bookViews>
    <workbookView xWindow="0" yWindow="60" windowWidth="25605" windowHeight="14625" xr2:uid="{00000000-000D-0000-FFFF-FFFF00000000}"/>
  </bookViews>
  <sheets>
    <sheet name="Budget" sheetId="10" r:id="rId1"/>
    <sheet name="Ark1" sheetId="12" r:id="rId2"/>
    <sheet name="Noter" sheetId="11" r:id="rId3"/>
  </sheets>
  <definedNames>
    <definedName name="_xlnm.Print_Area" localSheetId="0">Budget!$A$1:$K$87</definedName>
  </definedNames>
  <calcPr calcId="17902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2" l="1"/>
  <c r="B5" i="12"/>
  <c r="B9" i="12"/>
  <c r="M78" i="10"/>
  <c r="O78" i="10"/>
  <c r="Q78" i="10"/>
  <c r="S78" i="10"/>
  <c r="L78" i="10"/>
  <c r="L79" i="10"/>
  <c r="M79" i="10"/>
  <c r="O79" i="10"/>
  <c r="Q79" i="10"/>
  <c r="S79" i="10"/>
  <c r="Q65" i="10"/>
  <c r="S65" i="10"/>
  <c r="L59" i="10"/>
  <c r="M59" i="10"/>
  <c r="K44" i="10"/>
  <c r="Q12" i="10"/>
  <c r="O12" i="10"/>
  <c r="M12" i="10"/>
  <c r="K12" i="10"/>
  <c r="I21" i="10"/>
  <c r="S5" i="10"/>
  <c r="Q5" i="10"/>
  <c r="S4" i="10"/>
  <c r="Q4" i="10"/>
  <c r="S3" i="10"/>
  <c r="Q3" i="10"/>
  <c r="S2" i="10"/>
  <c r="Q2" i="10"/>
  <c r="AH88" i="10"/>
  <c r="AH90" i="10"/>
  <c r="AF88" i="10"/>
  <c r="AF90" i="10"/>
  <c r="AG35" i="10"/>
  <c r="AG36" i="10"/>
  <c r="S36" i="10"/>
  <c r="AE35" i="10"/>
  <c r="AE36" i="10"/>
  <c r="Q36" i="10"/>
  <c r="AG6" i="10"/>
  <c r="AE6" i="10"/>
  <c r="I84" i="10"/>
  <c r="I81" i="10"/>
  <c r="I72" i="10"/>
  <c r="I60" i="10"/>
  <c r="I54" i="10"/>
  <c r="I49" i="10"/>
  <c r="I47" i="10"/>
  <c r="I38" i="10"/>
  <c r="I31" i="10"/>
  <c r="I29" i="10"/>
  <c r="I27" i="10"/>
  <c r="I14" i="10"/>
  <c r="S49" i="10"/>
  <c r="Q49" i="10"/>
  <c r="S47" i="10"/>
  <c r="Q47" i="10"/>
  <c r="S31" i="10"/>
  <c r="Q31" i="10"/>
  <c r="S29" i="10"/>
  <c r="Q29" i="10"/>
  <c r="S27" i="10"/>
  <c r="Q27" i="10"/>
  <c r="S14" i="10"/>
  <c r="Q14" i="10"/>
  <c r="S35" i="10"/>
  <c r="Q35" i="10"/>
  <c r="Q38" i="10"/>
  <c r="S38" i="10"/>
  <c r="S59" i="10"/>
  <c r="Q59" i="10"/>
  <c r="O59" i="10"/>
  <c r="I32" i="10"/>
  <c r="I85" i="10"/>
  <c r="Q6" i="10"/>
  <c r="S6" i="10"/>
  <c r="E48" i="10"/>
  <c r="G44" i="10"/>
  <c r="G83" i="10"/>
  <c r="G50" i="10"/>
  <c r="E14" i="10"/>
  <c r="E21" i="10"/>
  <c r="E27" i="10"/>
  <c r="E29" i="10"/>
  <c r="E31" i="10"/>
  <c r="E6" i="10"/>
  <c r="E45" i="10"/>
  <c r="E47" i="10"/>
  <c r="E49" i="10"/>
  <c r="E54" i="10"/>
  <c r="E72" i="10"/>
  <c r="E81" i="10"/>
  <c r="E84" i="10"/>
  <c r="E60" i="10"/>
  <c r="E38" i="10"/>
  <c r="K82" i="10"/>
  <c r="O82" i="10"/>
  <c r="O84" i="10"/>
  <c r="AC35" i="10"/>
  <c r="O35" i="10"/>
  <c r="O49" i="10"/>
  <c r="G61" i="10"/>
  <c r="G62" i="10"/>
  <c r="G70" i="10"/>
  <c r="G64" i="10"/>
  <c r="G69" i="10"/>
  <c r="K69" i="10"/>
  <c r="G67" i="10"/>
  <c r="M63" i="10"/>
  <c r="M68" i="10"/>
  <c r="O46" i="10"/>
  <c r="O47" i="10"/>
  <c r="K77" i="10"/>
  <c r="K73" i="10"/>
  <c r="G74" i="10"/>
  <c r="K74" i="10"/>
  <c r="G75" i="10"/>
  <c r="K80" i="10"/>
  <c r="M80" i="10"/>
  <c r="AA35" i="10"/>
  <c r="M35" i="10"/>
  <c r="M49" i="10"/>
  <c r="M46" i="10"/>
  <c r="M47" i="10"/>
  <c r="K84" i="10"/>
  <c r="Y35" i="10"/>
  <c r="K35" i="10"/>
  <c r="K49" i="10"/>
  <c r="K46" i="10"/>
  <c r="K47" i="10"/>
  <c r="G84" i="10"/>
  <c r="G60" i="10"/>
  <c r="W35" i="10"/>
  <c r="G35" i="10"/>
  <c r="G49" i="10"/>
  <c r="G46" i="10"/>
  <c r="G47" i="10"/>
  <c r="G81" i="10"/>
  <c r="L80" i="10"/>
  <c r="L77" i="10"/>
  <c r="L76" i="10"/>
  <c r="L75" i="10"/>
  <c r="L74" i="10"/>
  <c r="L73" i="10"/>
  <c r="J62" i="10"/>
  <c r="L62" i="10"/>
  <c r="J63" i="10"/>
  <c r="L63" i="10"/>
  <c r="J64" i="10"/>
  <c r="L64" i="10"/>
  <c r="J66" i="10"/>
  <c r="L66" i="10"/>
  <c r="J67" i="10"/>
  <c r="L67" i="10"/>
  <c r="J68" i="10"/>
  <c r="L68" i="10"/>
  <c r="J69" i="10"/>
  <c r="L69" i="10"/>
  <c r="J70" i="10"/>
  <c r="L70" i="10"/>
  <c r="L61" i="10"/>
  <c r="J61" i="10"/>
  <c r="AC6" i="10"/>
  <c r="AA6" i="10"/>
  <c r="Y6" i="10"/>
  <c r="W6" i="10"/>
  <c r="U6" i="10"/>
  <c r="C81" i="10"/>
  <c r="C72" i="10"/>
  <c r="C54" i="10"/>
  <c r="C47" i="10"/>
  <c r="O27" i="10"/>
  <c r="M27" i="10"/>
  <c r="K27" i="10"/>
  <c r="G27" i="10"/>
  <c r="C27" i="10"/>
  <c r="C21" i="10"/>
  <c r="C6" i="10"/>
  <c r="C14" i="10"/>
  <c r="G9" i="10"/>
  <c r="G10" i="10"/>
  <c r="G11" i="10"/>
  <c r="G7" i="10"/>
  <c r="G8" i="10"/>
  <c r="G13" i="10"/>
  <c r="L55" i="10"/>
  <c r="J55" i="10"/>
  <c r="L58" i="10"/>
  <c r="J58" i="10"/>
  <c r="L57" i="10"/>
  <c r="J57" i="10"/>
  <c r="L56" i="10"/>
  <c r="J56" i="10"/>
  <c r="C84" i="10"/>
  <c r="C60" i="10"/>
  <c r="G17" i="10"/>
  <c r="C49" i="10"/>
  <c r="D7" i="11"/>
  <c r="F7" i="11"/>
  <c r="D9" i="11"/>
  <c r="F9" i="11"/>
  <c r="D10" i="11"/>
  <c r="F10" i="11"/>
  <c r="D8" i="11"/>
  <c r="F8" i="11"/>
  <c r="O13" i="10"/>
  <c r="O14" i="10"/>
  <c r="M13" i="10"/>
  <c r="M14" i="10"/>
  <c r="K13" i="10"/>
  <c r="K14" i="10"/>
  <c r="O3" i="10"/>
  <c r="O2" i="10"/>
  <c r="O4" i="10"/>
  <c r="O5" i="10"/>
  <c r="M3" i="10"/>
  <c r="K3" i="10"/>
  <c r="G3" i="10"/>
  <c r="U35" i="10"/>
  <c r="U36" i="10"/>
  <c r="L36" i="10"/>
  <c r="O31" i="10"/>
  <c r="M31" i="10"/>
  <c r="K31" i="10"/>
  <c r="G31" i="10"/>
  <c r="C31" i="10"/>
  <c r="O29" i="10"/>
  <c r="M29" i="10"/>
  <c r="K29" i="10"/>
  <c r="G29" i="10"/>
  <c r="C29" i="10"/>
  <c r="AD88" i="10"/>
  <c r="M5" i="10"/>
  <c r="M4" i="10"/>
  <c r="M2" i="10"/>
  <c r="K5" i="10"/>
  <c r="K4" i="10"/>
  <c r="K2" i="10"/>
  <c r="G5" i="10"/>
  <c r="G2" i="10"/>
  <c r="G4" i="10"/>
  <c r="AB88" i="10"/>
  <c r="AB90" i="10"/>
  <c r="F11" i="11"/>
  <c r="AD90" i="10"/>
  <c r="C35" i="10"/>
  <c r="C38" i="10"/>
  <c r="L50" i="10"/>
  <c r="J50" i="10"/>
  <c r="L82" i="10"/>
  <c r="J82" i="10"/>
  <c r="J36" i="10"/>
  <c r="K81" i="10"/>
  <c r="M82" i="10"/>
  <c r="M84" i="10"/>
  <c r="M76" i="10"/>
  <c r="O76" i="10"/>
  <c r="Q76" i="10"/>
  <c r="S76" i="10"/>
  <c r="O80" i="10"/>
  <c r="Q80" i="10"/>
  <c r="S80" i="10"/>
  <c r="M75" i="10"/>
  <c r="M74" i="10"/>
  <c r="M73" i="10"/>
  <c r="O66" i="10"/>
  <c r="Q66" i="10"/>
  <c r="S66" i="10"/>
  <c r="M57" i="10"/>
  <c r="O57" i="10"/>
  <c r="M56" i="10"/>
  <c r="O56" i="10"/>
  <c r="C32" i="10"/>
  <c r="E32" i="10"/>
  <c r="O6" i="10"/>
  <c r="W36" i="10"/>
  <c r="G36" i="10"/>
  <c r="G38" i="10"/>
  <c r="G6" i="10"/>
  <c r="AC36" i="10"/>
  <c r="O36" i="10"/>
  <c r="O38" i="10"/>
  <c r="AA36" i="10"/>
  <c r="M36" i="10"/>
  <c r="M38" i="10"/>
  <c r="Y36" i="10"/>
  <c r="K36" i="10"/>
  <c r="K38" i="10"/>
  <c r="Q82" i="10"/>
  <c r="Q84" i="10"/>
  <c r="S82" i="10"/>
  <c r="S84" i="10"/>
  <c r="M69" i="10"/>
  <c r="O69" i="10"/>
  <c r="Q69" i="10"/>
  <c r="S69" i="10"/>
  <c r="M70" i="10"/>
  <c r="O70" i="10"/>
  <c r="Q70" i="10"/>
  <c r="S70" i="10"/>
  <c r="M67" i="10"/>
  <c r="M62" i="10"/>
  <c r="M61" i="10"/>
  <c r="G72" i="10"/>
  <c r="O63" i="10"/>
  <c r="Q63" i="10"/>
  <c r="S63" i="10"/>
  <c r="M64" i="10"/>
  <c r="O64" i="10"/>
  <c r="Q64" i="10"/>
  <c r="S64" i="10"/>
  <c r="O68" i="10"/>
  <c r="Q68" i="10"/>
  <c r="S68" i="10"/>
  <c r="K60" i="10"/>
  <c r="M58" i="10"/>
  <c r="M55" i="10"/>
  <c r="M77" i="10"/>
  <c r="O77" i="10"/>
  <c r="Q77" i="10"/>
  <c r="S77" i="10"/>
  <c r="G14" i="10"/>
  <c r="K72" i="10"/>
  <c r="Q54" i="10"/>
  <c r="Q18" i="10"/>
  <c r="Q21" i="10"/>
  <c r="Q32" i="10"/>
  <c r="K54" i="10"/>
  <c r="K18" i="10"/>
  <c r="K21" i="10"/>
  <c r="G54" i="10"/>
  <c r="G18" i="10"/>
  <c r="G21" i="10"/>
  <c r="C85" i="10"/>
  <c r="E85" i="10"/>
  <c r="M6" i="10"/>
  <c r="K6" i="10"/>
  <c r="I87" i="10"/>
  <c r="I89" i="10"/>
  <c r="C87" i="10"/>
  <c r="O75" i="10"/>
  <c r="Q75" i="10"/>
  <c r="O73" i="10"/>
  <c r="M81" i="10"/>
  <c r="O74" i="10"/>
  <c r="Q74" i="10"/>
  <c r="S74" i="10"/>
  <c r="O67" i="10"/>
  <c r="Q67" i="10"/>
  <c r="S67" i="10"/>
  <c r="S58" i="10"/>
  <c r="Q58" i="10"/>
  <c r="S56" i="10"/>
  <c r="Q56" i="10"/>
  <c r="S55" i="10"/>
  <c r="Q55" i="10"/>
  <c r="Q57" i="10"/>
  <c r="Q60" i="10"/>
  <c r="S57" i="10"/>
  <c r="K32" i="10"/>
  <c r="E87" i="10"/>
  <c r="E89" i="10"/>
  <c r="M72" i="10"/>
  <c r="O61" i="10"/>
  <c r="Q61" i="10"/>
  <c r="O62" i="10"/>
  <c r="Q62" i="10"/>
  <c r="S62" i="10"/>
  <c r="K85" i="10"/>
  <c r="O58" i="10"/>
  <c r="M60" i="10"/>
  <c r="O55" i="10"/>
  <c r="G32" i="10"/>
  <c r="M54" i="10"/>
  <c r="G85" i="10"/>
  <c r="O81" i="10"/>
  <c r="Q73" i="10"/>
  <c r="S73" i="10"/>
  <c r="O60" i="10"/>
  <c r="K87" i="10"/>
  <c r="K89" i="10"/>
  <c r="S75" i="10"/>
  <c r="Q81" i="10"/>
  <c r="S61" i="10"/>
  <c r="S72" i="10"/>
  <c r="Q72" i="10"/>
  <c r="Q85" i="10"/>
  <c r="Q87" i="10"/>
  <c r="O72" i="10"/>
  <c r="G87" i="10"/>
  <c r="G89" i="10"/>
  <c r="S60" i="10"/>
  <c r="S54" i="10"/>
  <c r="S18" i="10"/>
  <c r="O54" i="10"/>
  <c r="O18" i="10"/>
  <c r="M18" i="10"/>
  <c r="M85" i="10"/>
  <c r="S81" i="10"/>
  <c r="S85" i="10"/>
  <c r="O85" i="10"/>
  <c r="O21" i="10"/>
  <c r="O32" i="10"/>
  <c r="M21" i="10"/>
  <c r="M32" i="10"/>
  <c r="M87" i="10"/>
  <c r="M89" i="10"/>
  <c r="S21" i="10"/>
  <c r="S32" i="10"/>
  <c r="S87" i="10"/>
  <c r="O87" i="10"/>
  <c r="O89" i="10"/>
  <c r="Q89" i="10"/>
  <c r="S89" i="10"/>
</calcChain>
</file>

<file path=xl/sharedStrings.xml><?xml version="1.0" encoding="utf-8"?>
<sst xmlns="http://schemas.openxmlformats.org/spreadsheetml/2006/main" count="174" uniqueCount="107">
  <si>
    <t>INDTÆGTER</t>
  </si>
  <si>
    <t>Budget       2016</t>
  </si>
  <si>
    <t> Regnskab 2016</t>
  </si>
  <si>
    <t>Budget       2017</t>
  </si>
  <si>
    <t> Regnskab 2017</t>
  </si>
  <si>
    <t>Budget       2018</t>
  </si>
  <si>
    <t>Budget       2019</t>
  </si>
  <si>
    <t> Budget       2020</t>
  </si>
  <si>
    <t>Budget       2021</t>
  </si>
  <si>
    <t> Budget       2022</t>
  </si>
  <si>
    <t>Medlemskontingent</t>
  </si>
  <si>
    <t>Aktiv</t>
  </si>
  <si>
    <t>Søskende</t>
  </si>
  <si>
    <t>Passiv</t>
  </si>
  <si>
    <t>Leder</t>
  </si>
  <si>
    <t>Medlemskontingent Total</t>
  </si>
  <si>
    <t>Medlemsbetaling ture</t>
  </si>
  <si>
    <t>Mini</t>
  </si>
  <si>
    <t>Junior</t>
  </si>
  <si>
    <t>Trop</t>
  </si>
  <si>
    <t>Senior</t>
  </si>
  <si>
    <t>Gruppe</t>
  </si>
  <si>
    <t>Medlemsbataling ture</t>
  </si>
  <si>
    <t>Sommerlejr</t>
  </si>
  <si>
    <t>Kurser</t>
  </si>
  <si>
    <t>Medlemsbetaling ture Total</t>
  </si>
  <si>
    <t>Medlemstilskud til aktiviteter</t>
  </si>
  <si>
    <t>Driftstilskud(husleje, el mv)</t>
  </si>
  <si>
    <t>Hytteleje</t>
  </si>
  <si>
    <t>Kursustilskud</t>
  </si>
  <si>
    <t>Efterregulering</t>
  </si>
  <si>
    <t>Andre offentlige tilskud</t>
  </si>
  <si>
    <t>Tilskud fra Kultur og Fritid</t>
  </si>
  <si>
    <t>Skt hans bål</t>
  </si>
  <si>
    <t>Den røde plads</t>
  </si>
  <si>
    <t>Spejderloder</t>
  </si>
  <si>
    <t>Andet</t>
  </si>
  <si>
    <t>Start pakker</t>
  </si>
  <si>
    <t>Diverse aktiviteter Total</t>
  </si>
  <si>
    <t>Diverse indtægter</t>
  </si>
  <si>
    <t>Diverse indtægter Total</t>
  </si>
  <si>
    <t>Renter af bank- og girokonti</t>
  </si>
  <si>
    <t>Renter af bank- og girokonti Total</t>
  </si>
  <si>
    <t>INDTÆGTER I ALT</t>
  </si>
  <si>
    <t>UDGIFTER</t>
  </si>
  <si>
    <t>Kontingent</t>
  </si>
  <si>
    <t>DDS</t>
  </si>
  <si>
    <t>Absalon Division</t>
  </si>
  <si>
    <t>Afskrivning af kontigent</t>
  </si>
  <si>
    <t>Kontingent Total</t>
  </si>
  <si>
    <t>Ture, lejre, aktiviteter mv.</t>
  </si>
  <si>
    <t>Korpsrådsmøde</t>
  </si>
  <si>
    <t>Ture, lejre, aktiviteter mv.  Total</t>
  </si>
  <si>
    <t>Hytte- og lejrpladsleje</t>
  </si>
  <si>
    <t>Hytte- og lejrpladsleje Total</t>
  </si>
  <si>
    <t>Kurser Total</t>
  </si>
  <si>
    <t>Materialer</t>
  </si>
  <si>
    <t>Materialer m.m Total</t>
  </si>
  <si>
    <t>Mosehytten</t>
  </si>
  <si>
    <t>Husleje</t>
  </si>
  <si>
    <t>El &amp; Varme</t>
  </si>
  <si>
    <t>Vedligehold</t>
  </si>
  <si>
    <t>Forsikringer</t>
  </si>
  <si>
    <t>Nyanskaffelser</t>
  </si>
  <si>
    <t>Fuglebakkehytten</t>
  </si>
  <si>
    <t>Rengøring</t>
  </si>
  <si>
    <t>Løn inkl bidrag</t>
  </si>
  <si>
    <t>Regngøringsartikler</t>
  </si>
  <si>
    <t>Husleje, drift og vedligehold Total</t>
  </si>
  <si>
    <t>SMS udgifter medlemsservice</t>
  </si>
  <si>
    <t>Forplejning</t>
  </si>
  <si>
    <t>Bestyrelse</t>
  </si>
  <si>
    <t>Arbejdsdage</t>
  </si>
  <si>
    <t>Betalingsservice, Danløn, internet</t>
  </si>
  <si>
    <t>Ulykke og løsøreforsikring</t>
  </si>
  <si>
    <t>Kort gebyr</t>
  </si>
  <si>
    <t>Gaver</t>
  </si>
  <si>
    <t>Diverse</t>
  </si>
  <si>
    <t>Administration Total</t>
  </si>
  <si>
    <t>Diverse udgifter</t>
  </si>
  <si>
    <t>Tilbagebet. drifts/medl.tilskud</t>
  </si>
  <si>
    <t>Diverse udgifter Total</t>
  </si>
  <si>
    <t>Hovedtotal</t>
  </si>
  <si>
    <t>ÅRETS RESULTAT</t>
  </si>
  <si>
    <t>Løbende resultat</t>
  </si>
  <si>
    <t>Gennemsnitlig kontingentbetaling u/25 år</t>
    <phoneticPr fontId="0" type="noConversion"/>
  </si>
  <si>
    <t>Gennemsnitlig deltagerbetaling u/25</t>
    <phoneticPr fontId="0" type="noConversion"/>
  </si>
  <si>
    <t>Husleje Mosehytte og Egemosen</t>
    <phoneticPr fontId="0" type="noConversion"/>
  </si>
  <si>
    <t>Forsikringer m.m Mosehytte og Egemosen</t>
    <phoneticPr fontId="0" type="noConversion"/>
  </si>
  <si>
    <t>Vedligehold Mosehytte og Egemose</t>
    <phoneticPr fontId="0" type="noConversion"/>
  </si>
  <si>
    <t>Varme, el Mosehytte og Egemose</t>
    <phoneticPr fontId="0" type="noConversion"/>
  </si>
  <si>
    <t>Rengøring, Løn</t>
    <phoneticPr fontId="0" type="noConversion"/>
  </si>
  <si>
    <t>Rengøring, Artikler</t>
    <phoneticPr fontId="0" type="noConversion"/>
  </si>
  <si>
    <t>Nyt tag</t>
  </si>
  <si>
    <t>Tag</t>
  </si>
  <si>
    <t>Halvtag</t>
  </si>
  <si>
    <t>I alt</t>
  </si>
  <si>
    <t>Tilskud</t>
  </si>
  <si>
    <t>Udgift</t>
  </si>
  <si>
    <t>Der regnes med 20 deltagende spejdere og 6 deltagende ledere</t>
  </si>
  <si>
    <t>Priser</t>
  </si>
  <si>
    <t>Transport</t>
  </si>
  <si>
    <t>Antal</t>
  </si>
  <si>
    <t>Puff</t>
  </si>
  <si>
    <t>Plan</t>
  </si>
  <si>
    <t>Grenkursus/udannelse marked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</si>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</sst>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165" fontId="0" fillId="0" borderId="0" xfId="1" applyFont="1"/>
    <xf numFmtId="0" fontId="7" fillId="0" borderId="0" xfId="0" applyFont="1"/>
    <xf numFmtId="165" fontId="4" fillId="0" borderId="0" xfId="1" applyFont="1"/>
    <xf numFmtId="165" fontId="4" fillId="0" borderId="0" xfId="1" applyFont="1" applyAlignment="1">
      <alignment horizontal="right"/>
    </xf>
    <xf numFmtId="165" fontId="5" fillId="0" borderId="1" xfId="1" applyFont="1" applyBorder="1" applyAlignment="1">
      <alignment horizontal="center" wrapText="1"/>
    </xf>
    <xf numFmtId="165" fontId="5" fillId="0" borderId="0" xfId="1" applyFont="1" applyAlignment="1">
      <alignment horizontal="center" wrapText="1"/>
    </xf>
    <xf numFmtId="165" fontId="3" fillId="0" borderId="2" xfId="1" applyFont="1" applyBorder="1" applyAlignment="1">
      <alignment horizontal="right"/>
    </xf>
    <xf numFmtId="165" fontId="3" fillId="0" borderId="0" xfId="1" applyFont="1" applyAlignment="1">
      <alignment horizontal="right"/>
    </xf>
    <xf numFmtId="165" fontId="6" fillId="0" borderId="0" xfId="1" applyFont="1"/>
    <xf numFmtId="165" fontId="0" fillId="0" borderId="0" xfId="1" applyFont="1" applyAlignment="1">
      <alignment horizontal="left" vertical="center" indent="1"/>
    </xf>
    <xf numFmtId="0" fontId="4" fillId="0" borderId="0" xfId="0" applyFont="1"/>
    <xf numFmtId="164" fontId="0" fillId="0" borderId="0" xfId="0" applyNumberFormat="1" applyAlignment="1">
      <alignment vertical="center"/>
    </xf>
    <xf numFmtId="0" fontId="1" fillId="0" borderId="0" xfId="0" applyFont="1"/>
    <xf numFmtId="165" fontId="1" fillId="0" borderId="0" xfId="1"/>
    <xf numFmtId="0" fontId="5" fillId="0" borderId="0" xfId="0" applyFont="1"/>
    <xf numFmtId="166" fontId="0" fillId="0" borderId="0" xfId="1" applyNumberFormat="1" applyFont="1"/>
    <xf numFmtId="165" fontId="4" fillId="0" borderId="0" xfId="1" applyFont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166" fontId="0" fillId="2" borderId="6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9" fontId="0" fillId="2" borderId="5" xfId="0" applyNumberFormat="1" applyFill="1" applyBorder="1"/>
    <xf numFmtId="9" fontId="0" fillId="2" borderId="6" xfId="0" applyNumberFormat="1" applyFill="1" applyBorder="1"/>
    <xf numFmtId="0" fontId="0" fillId="3" borderId="5" xfId="0" applyFill="1" applyBorder="1"/>
    <xf numFmtId="166" fontId="0" fillId="3" borderId="6" xfId="1" applyNumberFormat="1" applyFont="1" applyFill="1" applyBorder="1"/>
    <xf numFmtId="166" fontId="0" fillId="3" borderId="5" xfId="1" applyNumberFormat="1" applyFont="1" applyFill="1" applyBorder="1"/>
    <xf numFmtId="165" fontId="0" fillId="3" borderId="6" xfId="1" applyFont="1" applyFill="1" applyBorder="1"/>
    <xf numFmtId="0" fontId="2" fillId="0" borderId="0" xfId="0" applyFont="1"/>
    <xf numFmtId="165" fontId="5" fillId="0" borderId="0" xfId="1" applyFont="1"/>
    <xf numFmtId="165" fontId="5" fillId="0" borderId="0" xfId="1" applyFont="1" applyAlignment="1">
      <alignment horizontal="right"/>
    </xf>
    <xf numFmtId="165" fontId="2" fillId="0" borderId="0" xfId="1" applyFont="1"/>
    <xf numFmtId="166" fontId="11" fillId="0" borderId="0" xfId="1" applyNumberFormat="1" applyFont="1"/>
    <xf numFmtId="166" fontId="0" fillId="0" borderId="0" xfId="0" applyNumberFormat="1"/>
    <xf numFmtId="9" fontId="0" fillId="0" borderId="0" xfId="0" applyNumberFormat="1"/>
    <xf numFmtId="165" fontId="0" fillId="2" borderId="6" xfId="1" applyFont="1" applyFill="1" applyBorder="1"/>
    <xf numFmtId="165" fontId="0" fillId="2" borderId="5" xfId="1" applyFont="1" applyFill="1" applyBorder="1"/>
    <xf numFmtId="9" fontId="0" fillId="2" borderId="7" xfId="0" applyNumberFormat="1" applyFill="1" applyBorder="1"/>
    <xf numFmtId="9" fontId="0" fillId="2" borderId="8" xfId="0" applyNumberFormat="1" applyFill="1" applyBorder="1"/>
    <xf numFmtId="9" fontId="0" fillId="0" borderId="5" xfId="0" applyNumberFormat="1" applyBorder="1"/>
    <xf numFmtId="9" fontId="0" fillId="0" borderId="6" xfId="0" applyNumberFormat="1" applyBorder="1"/>
    <xf numFmtId="165" fontId="5" fillId="0" borderId="2" xfId="1" applyFont="1" applyBorder="1" applyAlignment="1">
      <alignment horizontal="right"/>
    </xf>
    <xf numFmtId="165" fontId="5" fillId="4" borderId="1" xfId="1" applyFont="1" applyFill="1" applyBorder="1" applyAlignment="1">
      <alignment horizontal="center" wrapText="1"/>
    </xf>
    <xf numFmtId="165" fontId="5" fillId="4" borderId="0" xfId="1" applyFont="1" applyFill="1" applyAlignment="1">
      <alignment horizontal="center" wrapText="1"/>
    </xf>
    <xf numFmtId="0" fontId="4" fillId="4" borderId="0" xfId="0" applyFont="1" applyFill="1"/>
    <xf numFmtId="165" fontId="4" fillId="4" borderId="0" xfId="1" applyFont="1" applyFill="1" applyAlignment="1">
      <alignment horizontal="center" wrapText="1"/>
    </xf>
    <xf numFmtId="0" fontId="5" fillId="4" borderId="0" xfId="0" applyFont="1" applyFill="1"/>
    <xf numFmtId="165" fontId="4" fillId="4" borderId="0" xfId="1" applyFont="1" applyFill="1" applyAlignment="1">
      <alignment horizontal="right"/>
    </xf>
    <xf numFmtId="165" fontId="5" fillId="4" borderId="0" xfId="1" applyFont="1" applyFill="1" applyAlignment="1">
      <alignment horizontal="right"/>
    </xf>
    <xf numFmtId="165" fontId="4" fillId="4" borderId="0" xfId="1" applyFont="1" applyFill="1"/>
    <xf numFmtId="165" fontId="5" fillId="4" borderId="0" xfId="1" applyFont="1" applyFill="1"/>
    <xf numFmtId="165" fontId="5" fillId="4" borderId="1" xfId="1" applyFont="1" applyFill="1" applyBorder="1"/>
    <xf numFmtId="0" fontId="3" fillId="4" borderId="0" xfId="0" applyFont="1" applyFill="1"/>
    <xf numFmtId="165" fontId="5" fillId="4" borderId="2" xfId="1" applyFont="1" applyFill="1" applyBorder="1" applyAlignment="1">
      <alignment horizontal="right"/>
    </xf>
    <xf numFmtId="165" fontId="3" fillId="4" borderId="0" xfId="1" applyFont="1" applyFill="1" applyAlignment="1">
      <alignment horizontal="right"/>
    </xf>
    <xf numFmtId="165" fontId="3" fillId="4" borderId="2" xfId="1" applyFont="1" applyFill="1" applyBorder="1" applyAlignment="1">
      <alignment horizontal="right"/>
    </xf>
    <xf numFmtId="0" fontId="0" fillId="4" borderId="0" xfId="0" applyFill="1"/>
    <xf numFmtId="165" fontId="0" fillId="4" borderId="0" xfId="1" applyFont="1" applyFill="1"/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65" fontId="5" fillId="4" borderId="0" xfId="1" applyFont="1" applyFill="1" applyAlignment="1">
      <alignment horizontal="center"/>
    </xf>
  </cellXfs>
  <cellStyles count="26">
    <cellStyle name="Besøgt link" xfId="25" builtinId="9" hidden="1"/>
    <cellStyle name="Besøgt link" xfId="21" builtinId="9" hidden="1"/>
    <cellStyle name="Besøgt link" xfId="7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3" builtinId="9" hidden="1"/>
    <cellStyle name="Besøgt link" xfId="5" builtinId="9" hidden="1"/>
    <cellStyle name="Besøgt link" xfId="11" builtinId="9" hidden="1"/>
    <cellStyle name="Besøgt link" xfId="23" builtinId="9" hidden="1"/>
    <cellStyle name="Besøgt link" xfId="9" builtinId="9" hidden="1"/>
    <cellStyle name="Komma" xfId="1" builtinId="3"/>
    <cellStyle name="Link" xfId="8" builtinId="8" hidden="1"/>
    <cellStyle name="Link" xfId="12" builtinId="8" hidden="1"/>
    <cellStyle name="Link" xfId="4" builtinId="8" hidden="1"/>
    <cellStyle name="Link" xfId="6" builtinId="8" hidden="1"/>
    <cellStyle name="Link" xfId="2" builtinId="8" hidden="1"/>
    <cellStyle name="Link" xfId="10" builtinId="8" hidden="1"/>
    <cellStyle name="Link" xfId="22" builtinId="8" hidden="1"/>
    <cellStyle name="Link" xfId="24" builtinId="8" hidden="1"/>
    <cellStyle name="Link" xfId="16" builtinId="8" hidden="1"/>
    <cellStyle name="Link" xfId="18" builtinId="8" hidden="1"/>
    <cellStyle name="Link" xfId="20" builtinId="8" hidden="1"/>
    <cellStyle name="Link" xfId="1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2"/>
  <sheetViews>
    <sheetView tabSelected="1" zoomScaleNormal="100" workbookViewId="0" xr3:uid="{AEA406A1-0E4B-5B11-9CD5-51D6E497D94C}">
      <pane xSplit="2" ySplit="1" topLeftCell="F2" activePane="bottomRight" state="frozen"/>
      <selection pane="bottomRight" sqref="A1:S89"/>
      <selection pane="bottomLeft" activeCell="A2" sqref="A2"/>
      <selection pane="topRight" activeCell="C1" sqref="C1"/>
    </sheetView>
  </sheetViews>
  <sheetFormatPr defaultColWidth="8.85546875" defaultRowHeight="12.75" outlineLevelRow="2"/>
  <cols>
    <col min="1" max="1" width="31.5703125" customWidth="1"/>
    <col min="2" max="2" width="18.28515625" hidden="1" customWidth="1"/>
    <col min="3" max="3" width="15.7109375" style="1" hidden="1" customWidth="1"/>
    <col min="4" max="4" width="1.85546875" style="1" hidden="1" customWidth="1"/>
    <col min="5" max="5" width="15.7109375" style="1" hidden="1" customWidth="1"/>
    <col min="6" max="6" width="6" style="1" hidden="1" customWidth="1"/>
    <col min="7" max="7" width="15.7109375" style="1" hidden="1" customWidth="1"/>
    <col min="8" max="8" width="1.85546875" style="1" customWidth="1"/>
    <col min="9" max="9" width="15.7109375" style="1" customWidth="1"/>
    <col min="10" max="10" width="1.85546875" style="1" customWidth="1"/>
    <col min="11" max="11" width="15.7109375" style="1" customWidth="1"/>
    <col min="12" max="12" width="1.85546875" customWidth="1"/>
    <col min="13" max="13" width="15.7109375" customWidth="1"/>
    <col min="14" max="14" width="1.85546875" customWidth="1"/>
    <col min="15" max="15" width="15.7109375" customWidth="1"/>
    <col min="16" max="16" width="1.85546875" customWidth="1"/>
    <col min="17" max="17" width="15.7109375" customWidth="1"/>
    <col min="18" max="18" width="2.7109375" customWidth="1"/>
    <col min="19" max="19" width="15.7109375" customWidth="1"/>
    <col min="21" max="34" width="7.7109375" customWidth="1"/>
  </cols>
  <sheetData>
    <row r="1" spans="1:34" ht="32.25" thickBot="1">
      <c r="A1" s="66" t="s">
        <v>0</v>
      </c>
      <c r="B1" s="66"/>
      <c r="C1" s="45" t="s">
        <v>1</v>
      </c>
      <c r="D1" s="46"/>
      <c r="E1" s="45" t="s">
        <v>2</v>
      </c>
      <c r="F1" s="46"/>
      <c r="G1" s="45" t="s">
        <v>3</v>
      </c>
      <c r="H1" s="46"/>
      <c r="I1" s="45" t="s">
        <v>4</v>
      </c>
      <c r="K1" s="5" t="s">
        <v>5</v>
      </c>
      <c r="M1" s="5" t="s">
        <v>6</v>
      </c>
      <c r="O1" s="5" t="s">
        <v>7</v>
      </c>
      <c r="Q1" s="5" t="s">
        <v>8</v>
      </c>
      <c r="S1" s="5" t="s">
        <v>9</v>
      </c>
      <c r="U1" s="64">
        <v>2016</v>
      </c>
      <c r="V1" s="65"/>
      <c r="W1" s="64">
        <v>2017</v>
      </c>
      <c r="X1" s="65"/>
      <c r="Y1" s="64">
        <v>2018</v>
      </c>
      <c r="Z1" s="65"/>
      <c r="AA1" s="64">
        <v>2019</v>
      </c>
      <c r="AB1" s="65"/>
      <c r="AC1" s="64">
        <v>2020</v>
      </c>
      <c r="AD1" s="65"/>
      <c r="AE1" s="64">
        <v>2021</v>
      </c>
      <c r="AF1" s="65"/>
      <c r="AG1" s="64">
        <v>2022</v>
      </c>
      <c r="AH1" s="65"/>
    </row>
    <row r="2" spans="1:34" ht="19.5" hidden="1" customHeight="1" outlineLevel="2">
      <c r="A2" s="47" t="s">
        <v>10</v>
      </c>
      <c r="B2" s="47" t="s">
        <v>11</v>
      </c>
      <c r="C2" s="48">
        <v>100000</v>
      </c>
      <c r="D2" s="46"/>
      <c r="E2" s="48">
        <v>86019.39</v>
      </c>
      <c r="F2" s="46"/>
      <c r="G2" s="48">
        <f>W2*X2</f>
        <v>82500</v>
      </c>
      <c r="H2" s="46"/>
      <c r="I2" s="48"/>
      <c r="K2" s="17">
        <f>Y2*Z2</f>
        <v>84000</v>
      </c>
      <c r="M2" s="17">
        <f>AA2*AB2</f>
        <v>92800</v>
      </c>
      <c r="O2" s="17">
        <f>AC2*AD2</f>
        <v>96000</v>
      </c>
      <c r="Q2" s="17">
        <f>AE2*AF2</f>
        <v>102000</v>
      </c>
      <c r="R2" s="17"/>
      <c r="S2" s="17">
        <f t="shared" ref="S2" si="0">AG2*AH2</f>
        <v>102000</v>
      </c>
      <c r="U2" s="27">
        <v>46</v>
      </c>
      <c r="V2" s="28">
        <v>1500</v>
      </c>
      <c r="W2" s="29">
        <v>55</v>
      </c>
      <c r="X2" s="28">
        <v>1500</v>
      </c>
      <c r="Y2" s="29">
        <v>56</v>
      </c>
      <c r="Z2" s="28">
        <v>1500</v>
      </c>
      <c r="AA2" s="29">
        <v>58</v>
      </c>
      <c r="AB2" s="28">
        <v>1600</v>
      </c>
      <c r="AC2" s="29">
        <v>60</v>
      </c>
      <c r="AD2" s="28">
        <v>1600</v>
      </c>
      <c r="AE2" s="29">
        <v>60</v>
      </c>
      <c r="AF2" s="28">
        <v>1700</v>
      </c>
      <c r="AG2" s="29">
        <v>60</v>
      </c>
      <c r="AH2" s="28">
        <v>1700</v>
      </c>
    </row>
    <row r="3" spans="1:34" ht="19.5" hidden="1" customHeight="1" outlineLevel="2">
      <c r="A3" s="47" t="s">
        <v>10</v>
      </c>
      <c r="B3" s="47" t="s">
        <v>12</v>
      </c>
      <c r="C3" s="48"/>
      <c r="D3" s="46"/>
      <c r="E3" s="48">
        <v>10329.48</v>
      </c>
      <c r="F3" s="46"/>
      <c r="G3" s="48">
        <f>W3*X3</f>
        <v>10000</v>
      </c>
      <c r="H3" s="46"/>
      <c r="I3" s="48"/>
      <c r="K3" s="17">
        <f>Y3*Z3</f>
        <v>7500</v>
      </c>
      <c r="M3" s="17">
        <f>AA3*AB3</f>
        <v>7800</v>
      </c>
      <c r="O3" s="17">
        <f>AC3*AD3</f>
        <v>7800</v>
      </c>
      <c r="Q3" s="17">
        <f t="shared" ref="Q3:Q5" si="1">AE3*AF3</f>
        <v>8100</v>
      </c>
      <c r="R3" s="17"/>
      <c r="S3" s="17">
        <f t="shared" ref="S3:S5" si="2">AG3*AH3</f>
        <v>8100</v>
      </c>
      <c r="U3" s="27">
        <v>6</v>
      </c>
      <c r="V3" s="28">
        <v>1250</v>
      </c>
      <c r="W3" s="29">
        <v>8</v>
      </c>
      <c r="X3" s="28">
        <v>1250</v>
      </c>
      <c r="Y3" s="29">
        <v>6</v>
      </c>
      <c r="Z3" s="28">
        <v>1250</v>
      </c>
      <c r="AA3" s="29">
        <v>6</v>
      </c>
      <c r="AB3" s="28">
        <v>1300</v>
      </c>
      <c r="AC3" s="29">
        <v>6</v>
      </c>
      <c r="AD3" s="28">
        <v>1300</v>
      </c>
      <c r="AE3" s="29">
        <v>6</v>
      </c>
      <c r="AF3" s="28">
        <v>1350</v>
      </c>
      <c r="AG3" s="29">
        <v>6</v>
      </c>
      <c r="AH3" s="28">
        <v>1350</v>
      </c>
    </row>
    <row r="4" spans="1:34" ht="19.5" hidden="1" customHeight="1" outlineLevel="2">
      <c r="A4" s="47" t="s">
        <v>10</v>
      </c>
      <c r="B4" s="47" t="s">
        <v>13</v>
      </c>
      <c r="C4" s="46"/>
      <c r="D4" s="46"/>
      <c r="E4" s="48">
        <v>7600</v>
      </c>
      <c r="F4" s="46"/>
      <c r="G4" s="48">
        <f>W4*X4</f>
        <v>8000</v>
      </c>
      <c r="H4" s="46"/>
      <c r="I4" s="48"/>
      <c r="K4" s="17">
        <f t="shared" ref="K4:O5" si="3">Y4*Z4</f>
        <v>4800</v>
      </c>
      <c r="M4" s="17">
        <f t="shared" si="3"/>
        <v>4800</v>
      </c>
      <c r="O4" s="17">
        <f t="shared" si="3"/>
        <v>4800</v>
      </c>
      <c r="Q4" s="17">
        <f t="shared" si="1"/>
        <v>5100</v>
      </c>
      <c r="R4" s="17"/>
      <c r="S4" s="17">
        <f t="shared" si="2"/>
        <v>5100</v>
      </c>
      <c r="U4" s="27">
        <v>15</v>
      </c>
      <c r="V4" s="28">
        <v>800</v>
      </c>
      <c r="W4" s="29">
        <v>10</v>
      </c>
      <c r="X4" s="28">
        <v>800</v>
      </c>
      <c r="Y4" s="29">
        <v>6</v>
      </c>
      <c r="Z4" s="28">
        <v>800</v>
      </c>
      <c r="AA4" s="29">
        <v>6</v>
      </c>
      <c r="AB4" s="28">
        <v>800</v>
      </c>
      <c r="AC4" s="29">
        <v>6</v>
      </c>
      <c r="AD4" s="28">
        <v>800</v>
      </c>
      <c r="AE4" s="29">
        <v>6</v>
      </c>
      <c r="AF4" s="28">
        <v>850</v>
      </c>
      <c r="AG4" s="29">
        <v>6</v>
      </c>
      <c r="AH4" s="28">
        <v>850</v>
      </c>
    </row>
    <row r="5" spans="1:34" ht="19.5" hidden="1" customHeight="1" outlineLevel="2">
      <c r="A5" s="47" t="s">
        <v>10</v>
      </c>
      <c r="B5" s="47" t="s">
        <v>14</v>
      </c>
      <c r="C5" s="46"/>
      <c r="D5" s="46"/>
      <c r="E5" s="48">
        <v>1200.4000000000001</v>
      </c>
      <c r="F5" s="46"/>
      <c r="G5" s="48">
        <f>W5*X5</f>
        <v>900</v>
      </c>
      <c r="H5" s="46"/>
      <c r="I5" s="48"/>
      <c r="K5" s="17">
        <f t="shared" si="3"/>
        <v>900</v>
      </c>
      <c r="M5" s="17">
        <f t="shared" si="3"/>
        <v>900</v>
      </c>
      <c r="O5" s="17">
        <f t="shared" si="3"/>
        <v>900</v>
      </c>
      <c r="Q5" s="17">
        <f t="shared" si="1"/>
        <v>900</v>
      </c>
      <c r="R5" s="17"/>
      <c r="S5" s="17">
        <f t="shared" si="2"/>
        <v>900</v>
      </c>
      <c r="U5" s="27">
        <v>12</v>
      </c>
      <c r="V5" s="28">
        <v>75</v>
      </c>
      <c r="W5" s="29">
        <v>12</v>
      </c>
      <c r="X5" s="28">
        <v>75</v>
      </c>
      <c r="Y5" s="29">
        <v>12</v>
      </c>
      <c r="Z5" s="28">
        <v>75</v>
      </c>
      <c r="AA5" s="29">
        <v>12</v>
      </c>
      <c r="AB5" s="28">
        <v>75</v>
      </c>
      <c r="AC5" s="29">
        <v>12</v>
      </c>
      <c r="AD5" s="28">
        <v>75</v>
      </c>
      <c r="AE5" s="29">
        <v>12</v>
      </c>
      <c r="AF5" s="28">
        <v>75</v>
      </c>
      <c r="AG5" s="29">
        <v>12</v>
      </c>
      <c r="AH5" s="28">
        <v>75</v>
      </c>
    </row>
    <row r="6" spans="1:34" ht="19.5" customHeight="1" outlineLevel="1" collapsed="1">
      <c r="A6" s="49" t="s">
        <v>15</v>
      </c>
      <c r="B6" s="49"/>
      <c r="C6" s="46">
        <f>SUBTOTAL(9,C2:C5)</f>
        <v>100000</v>
      </c>
      <c r="D6" s="46"/>
      <c r="E6" s="46">
        <f>SUBTOTAL(9,E2:E5)</f>
        <v>105149.26999999999</v>
      </c>
      <c r="F6" s="46"/>
      <c r="G6" s="46">
        <f>SUBTOTAL(9,G2:G5)</f>
        <v>101400</v>
      </c>
      <c r="H6" s="46"/>
      <c r="I6" s="46">
        <v>94081.69</v>
      </c>
      <c r="J6" s="34"/>
      <c r="K6" s="6">
        <f>SUBTOTAL(9,K2:K5)</f>
        <v>97200</v>
      </c>
      <c r="L6" s="31"/>
      <c r="M6" s="6">
        <f>SUBTOTAL(9,M2:M5)</f>
        <v>106300</v>
      </c>
      <c r="N6" s="31"/>
      <c r="O6" s="6">
        <f>SUBTOTAL(9,O2:O5)</f>
        <v>109500</v>
      </c>
      <c r="Q6" s="6">
        <f>SUBTOTAL(9,Q2:Q5)</f>
        <v>116100</v>
      </c>
      <c r="R6" s="31"/>
      <c r="S6" s="6">
        <f>SUBTOTAL(9,S2:S5)</f>
        <v>116100</v>
      </c>
      <c r="U6" s="20">
        <f>SUM(U2:U5)</f>
        <v>79</v>
      </c>
      <c r="V6" s="21"/>
      <c r="W6" s="20">
        <f>SUM(W2:W5)</f>
        <v>85</v>
      </c>
      <c r="X6" s="21"/>
      <c r="Y6" s="20">
        <f>SUM(Y2:Y5)</f>
        <v>80</v>
      </c>
      <c r="Z6" s="21"/>
      <c r="AA6" s="20">
        <f>SUM(AA2:AA5)</f>
        <v>82</v>
      </c>
      <c r="AB6" s="21"/>
      <c r="AC6" s="20">
        <f>SUM(AC2:AC5)</f>
        <v>84</v>
      </c>
      <c r="AD6" s="21"/>
      <c r="AE6" s="20">
        <f t="shared" ref="AE6" si="4">SUM(AE2:AE5)</f>
        <v>84</v>
      </c>
      <c r="AF6" s="21"/>
      <c r="AG6" s="20">
        <f t="shared" ref="AG6" si="5">SUM(AG2:AG5)</f>
        <v>84</v>
      </c>
      <c r="AH6" s="21"/>
    </row>
    <row r="7" spans="1:34" ht="18" hidden="1" customHeight="1" outlineLevel="2">
      <c r="A7" s="47" t="s">
        <v>16</v>
      </c>
      <c r="B7" s="47" t="s">
        <v>17</v>
      </c>
      <c r="C7" s="50">
        <v>65000</v>
      </c>
      <c r="D7" s="50"/>
      <c r="E7" s="50">
        <v>64596.4</v>
      </c>
      <c r="F7" s="50"/>
      <c r="G7" s="48">
        <f t="shared" ref="G7:G11" si="6">W7*X7</f>
        <v>8000</v>
      </c>
      <c r="H7" s="50"/>
      <c r="I7" s="50">
        <v>1800</v>
      </c>
      <c r="K7" s="4">
        <v>4000</v>
      </c>
      <c r="M7" s="4">
        <v>4000</v>
      </c>
      <c r="O7" s="4">
        <v>4000</v>
      </c>
      <c r="Q7" s="4">
        <v>4000</v>
      </c>
      <c r="S7" s="4">
        <v>4000</v>
      </c>
      <c r="U7" s="18"/>
      <c r="V7" s="19"/>
      <c r="W7" s="18">
        <v>40</v>
      </c>
      <c r="X7" s="19">
        <v>200</v>
      </c>
      <c r="Y7" s="18">
        <v>40</v>
      </c>
      <c r="Z7" s="19">
        <v>200</v>
      </c>
      <c r="AA7" s="18"/>
      <c r="AB7" s="19"/>
      <c r="AC7" s="18"/>
      <c r="AD7" s="19"/>
      <c r="AE7" s="18"/>
      <c r="AF7" s="19"/>
      <c r="AG7" s="18"/>
      <c r="AH7" s="19"/>
    </row>
    <row r="8" spans="1:34" ht="18" hidden="1" customHeight="1" outlineLevel="2">
      <c r="A8" s="47" t="s">
        <v>16</v>
      </c>
      <c r="B8" s="47" t="s">
        <v>18</v>
      </c>
      <c r="C8" s="50"/>
      <c r="D8" s="50"/>
      <c r="E8" s="50"/>
      <c r="F8" s="50"/>
      <c r="G8" s="48">
        <f t="shared" si="6"/>
        <v>8000</v>
      </c>
      <c r="H8" s="50"/>
      <c r="I8" s="50">
        <v>6900</v>
      </c>
      <c r="K8" s="4">
        <v>7000</v>
      </c>
      <c r="M8" s="4">
        <v>7000</v>
      </c>
      <c r="O8" s="4">
        <v>7000</v>
      </c>
      <c r="Q8" s="4">
        <v>7000</v>
      </c>
      <c r="S8" s="4">
        <v>7000</v>
      </c>
      <c r="U8" s="18"/>
      <c r="V8" s="19"/>
      <c r="W8" s="18">
        <v>40</v>
      </c>
      <c r="X8" s="19">
        <v>200</v>
      </c>
      <c r="Y8" s="18"/>
      <c r="Z8" s="19"/>
      <c r="AA8" s="18"/>
      <c r="AB8" s="19"/>
      <c r="AC8" s="18"/>
      <c r="AD8" s="19"/>
      <c r="AE8" s="18"/>
      <c r="AF8" s="19"/>
      <c r="AG8" s="18"/>
      <c r="AH8" s="19"/>
    </row>
    <row r="9" spans="1:34" ht="18" hidden="1" customHeight="1" outlineLevel="2">
      <c r="A9" s="47" t="s">
        <v>16</v>
      </c>
      <c r="B9" s="47" t="s">
        <v>19</v>
      </c>
      <c r="C9" s="50"/>
      <c r="D9" s="50"/>
      <c r="E9" s="50"/>
      <c r="F9" s="50"/>
      <c r="G9" s="48">
        <f t="shared" si="6"/>
        <v>8000</v>
      </c>
      <c r="H9" s="50"/>
      <c r="I9" s="50">
        <v>3500</v>
      </c>
      <c r="K9" s="4">
        <v>4000</v>
      </c>
      <c r="M9" s="4">
        <v>4000</v>
      </c>
      <c r="O9" s="4">
        <v>4000</v>
      </c>
      <c r="Q9" s="4">
        <v>4000</v>
      </c>
      <c r="S9" s="4">
        <v>4000</v>
      </c>
      <c r="U9" s="18"/>
      <c r="V9" s="19"/>
      <c r="W9" s="18">
        <v>40</v>
      </c>
      <c r="X9" s="19">
        <v>200</v>
      </c>
      <c r="Y9" s="18"/>
      <c r="Z9" s="19"/>
      <c r="AA9" s="18"/>
      <c r="AB9" s="19"/>
      <c r="AC9" s="18"/>
      <c r="AD9" s="19"/>
      <c r="AE9" s="18"/>
      <c r="AF9" s="19"/>
      <c r="AG9" s="18"/>
      <c r="AH9" s="19"/>
    </row>
    <row r="10" spans="1:34" ht="18" hidden="1" customHeight="1" outlineLevel="2">
      <c r="A10" s="47" t="s">
        <v>16</v>
      </c>
      <c r="B10" s="47" t="s">
        <v>20</v>
      </c>
      <c r="C10" s="50"/>
      <c r="D10" s="50"/>
      <c r="E10" s="50"/>
      <c r="F10" s="50"/>
      <c r="G10" s="48">
        <f t="shared" si="6"/>
        <v>0</v>
      </c>
      <c r="H10" s="50"/>
      <c r="I10" s="50"/>
      <c r="K10" s="4"/>
      <c r="M10" s="4"/>
      <c r="O10" s="4"/>
      <c r="Q10" s="4"/>
      <c r="S10" s="4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</row>
    <row r="11" spans="1:34" ht="18" hidden="1" customHeight="1" outlineLevel="2">
      <c r="A11" s="47" t="s">
        <v>16</v>
      </c>
      <c r="B11" s="47" t="s">
        <v>21</v>
      </c>
      <c r="C11" s="50"/>
      <c r="D11" s="50"/>
      <c r="E11" s="50"/>
      <c r="F11" s="50"/>
      <c r="G11" s="48">
        <f t="shared" si="6"/>
        <v>17500</v>
      </c>
      <c r="H11" s="50"/>
      <c r="I11" s="50">
        <v>22500</v>
      </c>
      <c r="K11" s="4">
        <v>25000</v>
      </c>
      <c r="M11" s="4">
        <v>25000</v>
      </c>
      <c r="O11" s="4">
        <v>25000</v>
      </c>
      <c r="Q11" s="4">
        <v>25000</v>
      </c>
      <c r="S11" s="4">
        <v>25000</v>
      </c>
      <c r="U11" s="18"/>
      <c r="V11" s="19"/>
      <c r="W11" s="18">
        <v>100</v>
      </c>
      <c r="X11" s="19">
        <v>175</v>
      </c>
      <c r="Y11" s="18"/>
      <c r="Z11" s="19"/>
      <c r="AA11" s="18"/>
      <c r="AB11" s="19"/>
      <c r="AC11" s="18"/>
      <c r="AD11" s="19"/>
      <c r="AE11" s="18"/>
      <c r="AF11" s="19"/>
      <c r="AG11" s="18"/>
      <c r="AH11" s="19"/>
    </row>
    <row r="12" spans="1:34" ht="18" hidden="1" customHeight="1" outlineLevel="2">
      <c r="A12" s="47" t="s">
        <v>22</v>
      </c>
      <c r="B12" s="47" t="s">
        <v>23</v>
      </c>
      <c r="C12" s="50"/>
      <c r="D12" s="50"/>
      <c r="E12" s="50"/>
      <c r="F12" s="50"/>
      <c r="G12" s="48">
        <v>71750</v>
      </c>
      <c r="H12" s="50"/>
      <c r="I12" s="50">
        <v>65750</v>
      </c>
      <c r="K12" s="4">
        <f>40*800+12*3500</f>
        <v>74000</v>
      </c>
      <c r="M12" s="4">
        <f>50*800</f>
        <v>40000</v>
      </c>
      <c r="O12" s="4">
        <f>50*800</f>
        <v>40000</v>
      </c>
      <c r="Q12" s="4">
        <f>50*800</f>
        <v>40000</v>
      </c>
      <c r="S12" s="4">
        <v>65750</v>
      </c>
      <c r="U12" s="18"/>
      <c r="V12" s="19"/>
      <c r="W12" s="18">
        <v>41</v>
      </c>
      <c r="X12" s="19">
        <v>1750</v>
      </c>
      <c r="Y12" s="18"/>
      <c r="Z12" s="19"/>
      <c r="AA12" s="18"/>
      <c r="AB12" s="19"/>
      <c r="AC12" s="18"/>
      <c r="AD12" s="19"/>
      <c r="AE12" s="18"/>
      <c r="AF12" s="19"/>
      <c r="AG12" s="18"/>
      <c r="AH12" s="19"/>
    </row>
    <row r="13" spans="1:34" ht="18" hidden="1" customHeight="1" outlineLevel="2">
      <c r="A13" s="47" t="s">
        <v>16</v>
      </c>
      <c r="B13" s="47" t="s">
        <v>24</v>
      </c>
      <c r="C13" s="50"/>
      <c r="D13" s="50"/>
      <c r="E13" s="48"/>
      <c r="F13" s="50"/>
      <c r="G13" s="48">
        <f t="shared" ref="G13" si="7">W13*X13</f>
        <v>6000</v>
      </c>
      <c r="H13" s="50"/>
      <c r="I13" s="48">
        <v>3000</v>
      </c>
      <c r="K13" s="17">
        <f t="shared" ref="K13" si="8">Y13*Z13</f>
        <v>6000</v>
      </c>
      <c r="M13" s="17">
        <f t="shared" ref="M13" si="9">AA13*AB13</f>
        <v>6000</v>
      </c>
      <c r="O13" s="17">
        <f t="shared" ref="O13" si="10">AC13*AD13</f>
        <v>6000</v>
      </c>
      <c r="Q13" s="17">
        <v>6000</v>
      </c>
      <c r="S13" s="17">
        <v>6000</v>
      </c>
      <c r="U13" s="29">
        <v>20</v>
      </c>
      <c r="V13" s="28">
        <v>300</v>
      </c>
      <c r="W13" s="29">
        <v>20</v>
      </c>
      <c r="X13" s="28">
        <v>300</v>
      </c>
      <c r="Y13" s="29">
        <v>20</v>
      </c>
      <c r="Z13" s="28">
        <v>300</v>
      </c>
      <c r="AA13" s="29">
        <v>20</v>
      </c>
      <c r="AB13" s="28">
        <v>300</v>
      </c>
      <c r="AC13" s="29">
        <v>20</v>
      </c>
      <c r="AD13" s="28">
        <v>300</v>
      </c>
      <c r="AE13" s="29">
        <v>20</v>
      </c>
      <c r="AF13" s="28">
        <v>300</v>
      </c>
      <c r="AG13" s="29">
        <v>20</v>
      </c>
      <c r="AH13" s="28">
        <v>300</v>
      </c>
    </row>
    <row r="14" spans="1:34" ht="18" customHeight="1" outlineLevel="1" collapsed="1">
      <c r="A14" s="49" t="s">
        <v>25</v>
      </c>
      <c r="B14" s="49"/>
      <c r="C14" s="51">
        <f>SUBTOTAL(9,C7:C13)</f>
        <v>65000</v>
      </c>
      <c r="D14" s="51"/>
      <c r="E14" s="51">
        <f>SUBTOTAL(9,E7:E13)</f>
        <v>64596.4</v>
      </c>
      <c r="F14" s="51"/>
      <c r="G14" s="51">
        <f>SUBTOTAL(9,G7:G13)</f>
        <v>119250</v>
      </c>
      <c r="H14" s="51"/>
      <c r="I14" s="51">
        <f>SUBTOTAL(9,I7:I13)</f>
        <v>103450</v>
      </c>
      <c r="J14" s="34"/>
      <c r="K14" s="33">
        <f>SUBTOTAL(9,K7:K13)</f>
        <v>120000</v>
      </c>
      <c r="L14" s="31"/>
      <c r="M14" s="33">
        <f>SUBTOTAL(9,M7:M13)</f>
        <v>86000</v>
      </c>
      <c r="N14" s="31"/>
      <c r="O14" s="33">
        <f>SUBTOTAL(9,O7:O13)</f>
        <v>86000</v>
      </c>
      <c r="Q14" s="33">
        <f>SUBTOTAL(9,Q7:Q13)</f>
        <v>86000</v>
      </c>
      <c r="R14" s="31"/>
      <c r="S14" s="33">
        <f>SUBTOTAL(9,S7:S13)</f>
        <v>111750</v>
      </c>
      <c r="U14" s="20"/>
      <c r="V14" s="22"/>
      <c r="W14" s="20"/>
      <c r="X14" s="22"/>
      <c r="Y14" s="20"/>
      <c r="Z14" s="22"/>
      <c r="AA14" s="20"/>
      <c r="AB14" s="22"/>
      <c r="AC14" s="20"/>
      <c r="AD14" s="22"/>
      <c r="AE14" s="20"/>
      <c r="AF14" s="22"/>
      <c r="AG14" s="20"/>
      <c r="AH14" s="22"/>
    </row>
    <row r="15" spans="1:34" ht="18.75" hidden="1" customHeight="1" outlineLevel="2">
      <c r="A15" s="47" t="s">
        <v>26</v>
      </c>
      <c r="B15" s="47"/>
      <c r="C15" s="50">
        <v>125000</v>
      </c>
      <c r="D15" s="50"/>
      <c r="E15" s="50">
        <v>119580</v>
      </c>
      <c r="F15" s="50"/>
      <c r="G15" s="50">
        <v>25000</v>
      </c>
      <c r="H15" s="50"/>
      <c r="I15" s="50">
        <v>29400</v>
      </c>
      <c r="K15" s="4">
        <v>23490</v>
      </c>
      <c r="M15" s="4">
        <v>23490</v>
      </c>
      <c r="O15" s="4">
        <v>23490</v>
      </c>
      <c r="Q15" s="4">
        <v>23490</v>
      </c>
      <c r="S15" s="4">
        <v>23490</v>
      </c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</row>
    <row r="16" spans="1:34" ht="18.75" hidden="1" customHeight="1" outlineLevel="2">
      <c r="A16" s="47" t="s">
        <v>27</v>
      </c>
      <c r="B16" s="47"/>
      <c r="C16" s="50"/>
      <c r="D16" s="50"/>
      <c r="E16" s="50"/>
      <c r="F16" s="50"/>
      <c r="G16" s="50">
        <v>40000</v>
      </c>
      <c r="H16" s="50"/>
      <c r="I16" s="50">
        <v>48105.25</v>
      </c>
      <c r="K16" s="4">
        <v>30263.279999999999</v>
      </c>
      <c r="M16" s="4">
        <v>30263.279999999999</v>
      </c>
      <c r="O16" s="4">
        <v>30263.279999999999</v>
      </c>
      <c r="Q16" s="4">
        <v>30263.279999999999</v>
      </c>
      <c r="S16" s="4">
        <v>30263.279999999999</v>
      </c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</row>
    <row r="17" spans="1:34" ht="18.75" hidden="1" customHeight="1" outlineLevel="2">
      <c r="A17" s="47" t="s">
        <v>28</v>
      </c>
      <c r="B17" s="47"/>
      <c r="C17" s="50"/>
      <c r="D17" s="50"/>
      <c r="E17" s="50"/>
      <c r="F17" s="50"/>
      <c r="G17" s="50">
        <f>G49*0.65</f>
        <v>32500</v>
      </c>
      <c r="H17" s="50"/>
      <c r="I17" s="50">
        <v>24050</v>
      </c>
      <c r="K17" s="4">
        <v>26447.51</v>
      </c>
      <c r="M17" s="4">
        <v>26447.51</v>
      </c>
      <c r="O17" s="4">
        <v>26447.51</v>
      </c>
      <c r="Q17" s="4">
        <v>26447.51</v>
      </c>
      <c r="S17" s="4">
        <v>26447.51</v>
      </c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</row>
    <row r="18" spans="1:34" ht="18.75" hidden="1" customHeight="1" outlineLevel="2">
      <c r="A18" s="47" t="s">
        <v>29</v>
      </c>
      <c r="B18" s="47"/>
      <c r="C18" s="50"/>
      <c r="D18" s="50"/>
      <c r="E18" s="50">
        <v>4480</v>
      </c>
      <c r="F18" s="50"/>
      <c r="G18" s="50">
        <f>G54*0.65</f>
        <v>27023.276669999999</v>
      </c>
      <c r="H18" s="50"/>
      <c r="I18" s="50">
        <v>21178.799999999999</v>
      </c>
      <c r="K18" s="4">
        <f>K54*0.6</f>
        <v>19800</v>
      </c>
      <c r="M18" s="4">
        <f>M54*0.6</f>
        <v>19800</v>
      </c>
      <c r="O18" s="4">
        <f>O54*0.6</f>
        <v>19800</v>
      </c>
      <c r="Q18" s="4">
        <f>Q54*0.6</f>
        <v>19800</v>
      </c>
      <c r="S18" s="4">
        <f>S54*0.6</f>
        <v>19800</v>
      </c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</row>
    <row r="19" spans="1:34" ht="18.75" hidden="1" customHeight="1" outlineLevel="2">
      <c r="A19" s="47" t="s">
        <v>30</v>
      </c>
      <c r="B19" s="47"/>
      <c r="C19" s="50"/>
      <c r="D19" s="50"/>
      <c r="E19" s="50"/>
      <c r="F19" s="50"/>
      <c r="G19" s="50"/>
      <c r="H19" s="50"/>
      <c r="I19" s="50"/>
      <c r="K19" s="4"/>
      <c r="M19" s="4"/>
      <c r="O19" s="4"/>
      <c r="Q19" s="4"/>
      <c r="S19" s="4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</row>
    <row r="20" spans="1:34" ht="18.75" hidden="1" customHeight="1" outlineLevel="2">
      <c r="A20" s="47" t="s">
        <v>31</v>
      </c>
      <c r="B20" s="47"/>
      <c r="C20" s="50"/>
      <c r="D20" s="50"/>
      <c r="E20" s="50"/>
      <c r="F20" s="50"/>
      <c r="G20" s="50"/>
      <c r="H20" s="50"/>
      <c r="I20" s="50">
        <v>156627</v>
      </c>
      <c r="K20" s="4"/>
      <c r="M20" s="4"/>
      <c r="O20" s="4"/>
      <c r="Q20" s="4"/>
      <c r="S20" s="4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</row>
    <row r="21" spans="1:34" ht="18.75" customHeight="1" outlineLevel="1" collapsed="1">
      <c r="A21" s="49" t="s">
        <v>32</v>
      </c>
      <c r="B21" s="49"/>
      <c r="C21" s="51">
        <f>SUBTOTAL(9,C15:C19)</f>
        <v>125000</v>
      </c>
      <c r="D21" s="51"/>
      <c r="E21" s="51">
        <f>SUBTOTAL(9,E15:E19)</f>
        <v>124060</v>
      </c>
      <c r="F21" s="51"/>
      <c r="G21" s="51">
        <f>SUBTOTAL(9,G15:G19)</f>
        <v>124523.27666999999</v>
      </c>
      <c r="H21" s="51"/>
      <c r="I21" s="51">
        <f>SUBTOTAL(9,I15:I20)</f>
        <v>279361.05</v>
      </c>
      <c r="J21" s="34"/>
      <c r="K21" s="33">
        <f>SUBTOTAL(9,K15:K19)</f>
        <v>100000.79</v>
      </c>
      <c r="L21" s="31"/>
      <c r="M21" s="33">
        <f>SUBTOTAL(9,M15:M19)</f>
        <v>100000.79</v>
      </c>
      <c r="N21" s="31"/>
      <c r="O21" s="33">
        <f>SUBTOTAL(9,O15:O19)</f>
        <v>100000.79</v>
      </c>
      <c r="Q21" s="33">
        <f>SUBTOTAL(9,Q15:Q19)</f>
        <v>100000.79</v>
      </c>
      <c r="R21" s="31"/>
      <c r="S21" s="33">
        <f>SUBTOTAL(9,S15:S19)</f>
        <v>100000.79</v>
      </c>
      <c r="U21" s="20"/>
      <c r="V21" s="22"/>
      <c r="W21" s="20"/>
      <c r="X21" s="22"/>
      <c r="Y21" s="20"/>
      <c r="Z21" s="22"/>
      <c r="AA21" s="20"/>
      <c r="AB21" s="22"/>
      <c r="AC21" s="20"/>
      <c r="AD21" s="22"/>
      <c r="AE21" s="20"/>
      <c r="AF21" s="22"/>
      <c r="AG21" s="20"/>
      <c r="AH21" s="22"/>
    </row>
    <row r="22" spans="1:34" ht="18.75" hidden="1" customHeight="1" outlineLevel="2">
      <c r="A22" s="47" t="s">
        <v>33</v>
      </c>
      <c r="B22" s="47"/>
      <c r="C22" s="50">
        <v>10000</v>
      </c>
      <c r="D22" s="50"/>
      <c r="E22" s="50">
        <v>11040.03</v>
      </c>
      <c r="F22" s="50"/>
      <c r="G22" s="50">
        <v>7500</v>
      </c>
      <c r="H22" s="50"/>
      <c r="I22" s="50">
        <v>8241.4500000000007</v>
      </c>
      <c r="K22" s="4">
        <v>7500</v>
      </c>
      <c r="M22" s="4">
        <v>7500</v>
      </c>
      <c r="O22" s="4">
        <v>7500</v>
      </c>
      <c r="Q22" s="4">
        <v>7500</v>
      </c>
      <c r="S22" s="4">
        <v>7500</v>
      </c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</row>
    <row r="23" spans="1:34" ht="18.75" hidden="1" customHeight="1" outlineLevel="2">
      <c r="A23" s="47" t="s">
        <v>34</v>
      </c>
      <c r="B23" s="47"/>
      <c r="C23" s="50"/>
      <c r="D23" s="50"/>
      <c r="E23" s="50"/>
      <c r="F23" s="50"/>
      <c r="G23" s="50"/>
      <c r="H23" s="50"/>
      <c r="I23" s="50"/>
      <c r="K23" s="4"/>
      <c r="M23" s="4"/>
      <c r="O23" s="4"/>
      <c r="Q23" s="4"/>
      <c r="S23" s="4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</row>
    <row r="24" spans="1:34" ht="18.75" hidden="1" customHeight="1" outlineLevel="2">
      <c r="A24" s="47" t="s">
        <v>35</v>
      </c>
      <c r="B24" s="47"/>
      <c r="C24" s="50"/>
      <c r="D24" s="50"/>
      <c r="E24" s="50"/>
      <c r="F24" s="50"/>
      <c r="G24" s="50"/>
      <c r="H24" s="50"/>
      <c r="I24" s="50"/>
      <c r="K24" s="4"/>
      <c r="M24" s="4"/>
      <c r="O24" s="4"/>
      <c r="Q24" s="4"/>
      <c r="S24" s="4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</row>
    <row r="25" spans="1:34" ht="18.75" hidden="1" customHeight="1" outlineLevel="2">
      <c r="A25" s="47" t="s">
        <v>36</v>
      </c>
      <c r="B25" s="47"/>
      <c r="C25" s="50"/>
      <c r="D25" s="50"/>
      <c r="E25" s="50">
        <v>8748</v>
      </c>
      <c r="F25" s="50"/>
      <c r="G25" s="50">
        <v>2500</v>
      </c>
      <c r="H25" s="50"/>
      <c r="I25" s="50">
        <v>6650.19</v>
      </c>
      <c r="K25" s="4">
        <v>2500</v>
      </c>
      <c r="M25" s="4">
        <v>2500</v>
      </c>
      <c r="O25" s="4">
        <v>2500</v>
      </c>
      <c r="Q25" s="4">
        <v>2500</v>
      </c>
      <c r="S25" s="4">
        <v>2500</v>
      </c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</row>
    <row r="26" spans="1:34" ht="18.75" hidden="1" customHeight="1" outlineLevel="2">
      <c r="A26" s="47" t="s">
        <v>37</v>
      </c>
      <c r="B26" s="47"/>
      <c r="C26" s="50"/>
      <c r="D26" s="50"/>
      <c r="E26" s="50">
        <v>1100</v>
      </c>
      <c r="F26" s="50"/>
      <c r="G26" s="50">
        <v>1000</v>
      </c>
      <c r="H26" s="50"/>
      <c r="I26" s="50">
        <v>1400</v>
      </c>
      <c r="K26" s="4">
        <v>1000</v>
      </c>
      <c r="M26" s="4">
        <v>1000</v>
      </c>
      <c r="O26" s="4">
        <v>1000</v>
      </c>
      <c r="Q26" s="4">
        <v>1000</v>
      </c>
      <c r="S26" s="4">
        <v>1000</v>
      </c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</row>
    <row r="27" spans="1:34" ht="18.75" customHeight="1" outlineLevel="1" collapsed="1" thickBot="1">
      <c r="A27" s="49" t="s">
        <v>38</v>
      </c>
      <c r="B27" s="49"/>
      <c r="C27" s="51">
        <f>SUBTOTAL(9,C22:C26)</f>
        <v>10000</v>
      </c>
      <c r="D27" s="51"/>
      <c r="E27" s="51">
        <f>SUBTOTAL(9,E22:E26)</f>
        <v>20888.03</v>
      </c>
      <c r="F27" s="51"/>
      <c r="G27" s="51">
        <f>SUBTOTAL(9,G22:G26)</f>
        <v>11000</v>
      </c>
      <c r="H27" s="51"/>
      <c r="I27" s="51">
        <f>SUBTOTAL(9,I22:I26)</f>
        <v>16291.64</v>
      </c>
      <c r="J27" s="34"/>
      <c r="K27" s="33">
        <f>SUBTOTAL(9,K22:K26)</f>
        <v>11000</v>
      </c>
      <c r="L27" s="31"/>
      <c r="M27" s="33">
        <f>SUBTOTAL(9,M22:M26)</f>
        <v>11000</v>
      </c>
      <c r="N27" s="31"/>
      <c r="O27" s="33">
        <f>SUBTOTAL(9,O22:O26)</f>
        <v>11000</v>
      </c>
      <c r="Q27" s="33">
        <f>SUBTOTAL(9,Q22:Q26)</f>
        <v>11000</v>
      </c>
      <c r="R27" s="31"/>
      <c r="S27" s="33">
        <f>SUBTOTAL(9,S22:S26)</f>
        <v>11000</v>
      </c>
      <c r="U27" s="20"/>
      <c r="V27" s="22"/>
      <c r="W27" s="20"/>
      <c r="X27" s="22"/>
      <c r="Y27" s="20"/>
      <c r="Z27" s="22"/>
      <c r="AA27" s="20"/>
      <c r="AB27" s="22"/>
      <c r="AC27" s="20"/>
      <c r="AD27" s="22"/>
      <c r="AE27" s="20"/>
      <c r="AF27" s="22"/>
      <c r="AG27" s="20"/>
      <c r="AH27" s="22"/>
    </row>
    <row r="28" spans="1:34" ht="18.75" hidden="1" customHeight="1" outlineLevel="2">
      <c r="A28" s="47" t="s">
        <v>39</v>
      </c>
      <c r="B28" s="47"/>
      <c r="C28" s="52">
        <v>0</v>
      </c>
      <c r="D28" s="50"/>
      <c r="E28" s="52">
        <v>29584.799999999999</v>
      </c>
      <c r="F28" s="50"/>
      <c r="G28" s="52">
        <v>0</v>
      </c>
      <c r="H28" s="50"/>
      <c r="I28" s="52">
        <v>0</v>
      </c>
      <c r="K28" s="3">
        <v>0</v>
      </c>
      <c r="M28" s="3">
        <v>0</v>
      </c>
      <c r="O28" s="3">
        <v>0</v>
      </c>
      <c r="Q28" s="3">
        <v>0</v>
      </c>
      <c r="S28" s="3">
        <v>0</v>
      </c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</row>
    <row r="29" spans="1:34" ht="18.75" hidden="1" customHeight="1" outlineLevel="1" collapsed="1">
      <c r="A29" s="49" t="s">
        <v>40</v>
      </c>
      <c r="B29" s="49"/>
      <c r="C29" s="53">
        <f>SUBTOTAL(9,C28:C28)</f>
        <v>0</v>
      </c>
      <c r="D29" s="51"/>
      <c r="E29" s="53">
        <f>SUBTOTAL(9,E28:E28)</f>
        <v>29584.799999999999</v>
      </c>
      <c r="F29" s="51"/>
      <c r="G29" s="53">
        <f>SUBTOTAL(9,G28:G28)</f>
        <v>0</v>
      </c>
      <c r="H29" s="51"/>
      <c r="I29" s="53">
        <f>SUBTOTAL(9,I28:I28)</f>
        <v>0</v>
      </c>
      <c r="J29" s="34"/>
      <c r="K29" s="32">
        <f>SUBTOTAL(9,K28:K28)</f>
        <v>0</v>
      </c>
      <c r="L29" s="31"/>
      <c r="M29" s="32">
        <f>SUBTOTAL(9,M28:M28)</f>
        <v>0</v>
      </c>
      <c r="N29" s="31"/>
      <c r="O29" s="32">
        <f>SUBTOTAL(9,O28:O28)</f>
        <v>0</v>
      </c>
      <c r="Q29" s="32">
        <f>SUBTOTAL(9,Q28:Q28)</f>
        <v>0</v>
      </c>
      <c r="R29" s="31"/>
      <c r="S29" s="32">
        <f>SUBTOTAL(9,S28:S28)</f>
        <v>0</v>
      </c>
      <c r="U29" s="20"/>
      <c r="V29" s="22"/>
      <c r="W29" s="20"/>
      <c r="X29" s="22"/>
      <c r="Y29" s="20"/>
      <c r="Z29" s="22"/>
      <c r="AA29" s="20"/>
      <c r="AB29" s="22"/>
      <c r="AC29" s="20"/>
      <c r="AD29" s="22"/>
      <c r="AE29" s="20"/>
      <c r="AF29" s="22"/>
      <c r="AG29" s="20"/>
      <c r="AH29" s="22"/>
    </row>
    <row r="30" spans="1:34" ht="18.75" hidden="1" customHeight="1" outlineLevel="2">
      <c r="A30" s="47" t="s">
        <v>41</v>
      </c>
      <c r="B30" s="47"/>
      <c r="C30" s="52">
        <v>0</v>
      </c>
      <c r="D30" s="50"/>
      <c r="E30" s="52">
        <v>215.2</v>
      </c>
      <c r="F30" s="50"/>
      <c r="G30" s="52">
        <v>0</v>
      </c>
      <c r="H30" s="50"/>
      <c r="I30" s="52">
        <v>0</v>
      </c>
      <c r="K30" s="3">
        <v>0</v>
      </c>
      <c r="M30" s="3">
        <v>0</v>
      </c>
      <c r="O30" s="3">
        <v>0</v>
      </c>
      <c r="Q30" s="3">
        <v>0</v>
      </c>
      <c r="S30" s="3">
        <v>0</v>
      </c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</row>
    <row r="31" spans="1:34" ht="18.75" hidden="1" customHeight="1" outlineLevel="1" collapsed="1" thickBot="1">
      <c r="A31" s="49" t="s">
        <v>42</v>
      </c>
      <c r="B31" s="49"/>
      <c r="C31" s="54">
        <f>SUBTOTAL(9,C30:C30)</f>
        <v>0</v>
      </c>
      <c r="D31" s="51"/>
      <c r="E31" s="53">
        <f>SUBTOTAL(9,E30:E30)</f>
        <v>215.2</v>
      </c>
      <c r="F31" s="51"/>
      <c r="G31" s="53">
        <f>SUBTOTAL(9,G30:G30)</f>
        <v>0</v>
      </c>
      <c r="H31" s="51"/>
      <c r="I31" s="53">
        <f>SUBTOTAL(9,I30:I30)</f>
        <v>0</v>
      </c>
      <c r="J31" s="34"/>
      <c r="K31" s="32">
        <f>SUBTOTAL(9,K30:K30)</f>
        <v>0</v>
      </c>
      <c r="L31" s="31"/>
      <c r="M31" s="32">
        <f>SUBTOTAL(9,M30:M30)</f>
        <v>0</v>
      </c>
      <c r="N31" s="31"/>
      <c r="O31" s="32">
        <f>SUBTOTAL(9,O30:O30)</f>
        <v>0</v>
      </c>
      <c r="Q31" s="32">
        <f>SUBTOTAL(9,Q30:Q30)</f>
        <v>0</v>
      </c>
      <c r="R31" s="31"/>
      <c r="S31" s="32">
        <f>SUBTOTAL(9,S30:S30)</f>
        <v>0</v>
      </c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24"/>
    </row>
    <row r="32" spans="1:34" ht="24" customHeight="1" thickBot="1">
      <c r="A32" s="55" t="s">
        <v>43</v>
      </c>
      <c r="B32" s="55"/>
      <c r="C32" s="56">
        <f>SUBTOTAL(9,C2:C31)</f>
        <v>300000</v>
      </c>
      <c r="D32" s="57"/>
      <c r="E32" s="56">
        <f>SUBTOTAL(9,E2:E31)</f>
        <v>344493.7</v>
      </c>
      <c r="F32" s="57"/>
      <c r="G32" s="56">
        <f>SUBTOTAL(9,G2:G31)</f>
        <v>356173.27666999999</v>
      </c>
      <c r="H32" s="57"/>
      <c r="I32" s="56">
        <f>SUBTOTAL(9,I2:I31)</f>
        <v>493184.38</v>
      </c>
      <c r="J32" s="8"/>
      <c r="K32" s="44">
        <f>SUBTOTAL(9,K2:K31)</f>
        <v>328200.79000000004</v>
      </c>
      <c r="M32" s="44">
        <f>SUBTOTAL(9,M2:M31)</f>
        <v>303300.78999999998</v>
      </c>
      <c r="O32" s="44">
        <f>SUBTOTAL(9,O2:O31)</f>
        <v>306500.78999999998</v>
      </c>
      <c r="Q32" s="44">
        <f>SUBTOTAL(9,Q2:Q31)</f>
        <v>313100.78999999998</v>
      </c>
      <c r="S32" s="44">
        <f>SUBTOTAL(9,S2:S31)</f>
        <v>338850.79000000004</v>
      </c>
    </row>
    <row r="33" spans="1:34" ht="24" customHeight="1">
      <c r="A33" s="55"/>
      <c r="B33" s="55"/>
      <c r="C33" s="57"/>
      <c r="D33" s="57"/>
      <c r="E33" s="57"/>
      <c r="F33" s="57"/>
      <c r="G33" s="57"/>
      <c r="H33" s="57"/>
      <c r="I33" s="57"/>
      <c r="J33" s="8"/>
      <c r="K33" s="8"/>
      <c r="M33" s="8"/>
      <c r="O33" s="8"/>
      <c r="Q33" s="8"/>
      <c r="S33" s="8"/>
    </row>
    <row r="34" spans="1:34" ht="32.25" thickBot="1">
      <c r="A34" s="66" t="s">
        <v>44</v>
      </c>
      <c r="B34" s="66"/>
      <c r="C34" s="45" t="s">
        <v>1</v>
      </c>
      <c r="D34" s="46"/>
      <c r="E34" s="45" t="s">
        <v>2</v>
      </c>
      <c r="F34" s="46"/>
      <c r="G34" s="45" t="s">
        <v>3</v>
      </c>
      <c r="H34" s="46"/>
      <c r="I34" s="45" t="s">
        <v>4</v>
      </c>
      <c r="K34" s="5" t="s">
        <v>5</v>
      </c>
      <c r="M34" s="5" t="s">
        <v>6</v>
      </c>
      <c r="O34" s="5" t="s">
        <v>7</v>
      </c>
      <c r="Q34" s="5" t="s">
        <v>8</v>
      </c>
      <c r="S34" s="5" t="s">
        <v>9</v>
      </c>
      <c r="U34" s="64">
        <v>2016</v>
      </c>
      <c r="V34" s="65"/>
      <c r="W34" s="64">
        <v>2017</v>
      </c>
      <c r="X34" s="65"/>
      <c r="Y34" s="64">
        <v>2018</v>
      </c>
      <c r="Z34" s="65"/>
      <c r="AA34" s="64">
        <v>2019</v>
      </c>
      <c r="AB34" s="65"/>
      <c r="AC34" s="64">
        <v>2020</v>
      </c>
      <c r="AD34" s="65"/>
      <c r="AE34" s="64">
        <v>2021</v>
      </c>
      <c r="AF34" s="65"/>
      <c r="AG34" s="64">
        <v>2022</v>
      </c>
      <c r="AH34" s="65"/>
    </row>
    <row r="35" spans="1:34" ht="18" hidden="1" customHeight="1" outlineLevel="2">
      <c r="A35" s="47" t="s">
        <v>45</v>
      </c>
      <c r="B35" s="47" t="s">
        <v>46</v>
      </c>
      <c r="C35" s="52">
        <f>300*84</f>
        <v>25200</v>
      </c>
      <c r="D35" s="50"/>
      <c r="E35" s="52">
        <v>24885.25</v>
      </c>
      <c r="F35" s="50"/>
      <c r="G35" s="52">
        <f>W35*X35</f>
        <v>25691.25</v>
      </c>
      <c r="H35" s="50"/>
      <c r="I35" s="52">
        <v>23895</v>
      </c>
      <c r="J35"/>
      <c r="K35" s="3">
        <f>Y35*Z35</f>
        <v>24400</v>
      </c>
      <c r="M35" s="3">
        <f>AA35*AB35</f>
        <v>25174</v>
      </c>
      <c r="O35" s="3">
        <f>AC35*AD35</f>
        <v>25956</v>
      </c>
      <c r="Q35" s="3">
        <f>AE35*AF35</f>
        <v>26124</v>
      </c>
      <c r="S35" s="3">
        <f>AG35*AH35</f>
        <v>26292</v>
      </c>
      <c r="U35" s="18">
        <f>SUM(U2:U5)</f>
        <v>79</v>
      </c>
      <c r="V35" s="30">
        <v>302.25</v>
      </c>
      <c r="W35" s="18">
        <f>SUM(W2:W5)</f>
        <v>85</v>
      </c>
      <c r="X35" s="30">
        <v>302.25</v>
      </c>
      <c r="Y35" s="18">
        <f>SUM(Y2:Y5)</f>
        <v>80</v>
      </c>
      <c r="Z35" s="30">
        <v>305</v>
      </c>
      <c r="AA35" s="18">
        <f>SUM(AA2:AA5)</f>
        <v>82</v>
      </c>
      <c r="AB35" s="30">
        <v>307</v>
      </c>
      <c r="AC35" s="18">
        <f>SUM(AC2:AC5)</f>
        <v>84</v>
      </c>
      <c r="AD35" s="30">
        <v>309</v>
      </c>
      <c r="AE35" s="18">
        <f t="shared" ref="AE35" si="11">SUM(AE2:AE5)</f>
        <v>84</v>
      </c>
      <c r="AF35" s="30">
        <v>311</v>
      </c>
      <c r="AG35" s="18">
        <f t="shared" ref="AG35" si="12">SUM(AG2:AG5)</f>
        <v>84</v>
      </c>
      <c r="AH35" s="30">
        <v>313</v>
      </c>
    </row>
    <row r="36" spans="1:34" ht="18" hidden="1" customHeight="1" outlineLevel="2">
      <c r="A36" s="47" t="s">
        <v>45</v>
      </c>
      <c r="B36" s="47" t="s">
        <v>47</v>
      </c>
      <c r="C36" s="52">
        <v>8500</v>
      </c>
      <c r="D36" s="50"/>
      <c r="E36" s="52">
        <v>8234</v>
      </c>
      <c r="F36" s="50"/>
      <c r="G36" s="52">
        <f>W36*X36</f>
        <v>8500</v>
      </c>
      <c r="H36" s="50"/>
      <c r="I36" s="52">
        <v>7969</v>
      </c>
      <c r="J36" s="4">
        <f>+$E36*(1+X36)</f>
        <v>831634</v>
      </c>
      <c r="K36" s="3">
        <f>Y36*Z36</f>
        <v>8000</v>
      </c>
      <c r="L36" s="4">
        <f>+$E36*(1+Z36)</f>
        <v>831634</v>
      </c>
      <c r="M36" s="3">
        <f>AA36*AB36</f>
        <v>8200</v>
      </c>
      <c r="O36" s="3">
        <f>AC36*AD36</f>
        <v>8400</v>
      </c>
      <c r="Q36" s="3">
        <f>AE36*AF36</f>
        <v>8400</v>
      </c>
      <c r="S36" s="3">
        <f>AG36*AH36</f>
        <v>8400</v>
      </c>
      <c r="U36" s="18">
        <f>U35</f>
        <v>79</v>
      </c>
      <c r="V36" s="30">
        <v>100</v>
      </c>
      <c r="W36" s="18">
        <f>W35</f>
        <v>85</v>
      </c>
      <c r="X36" s="30">
        <v>100</v>
      </c>
      <c r="Y36" s="18">
        <f>Y35</f>
        <v>80</v>
      </c>
      <c r="Z36" s="30">
        <v>100</v>
      </c>
      <c r="AA36" s="18">
        <f>AA35</f>
        <v>82</v>
      </c>
      <c r="AB36" s="30">
        <v>100</v>
      </c>
      <c r="AC36" s="18">
        <f>AC35</f>
        <v>84</v>
      </c>
      <c r="AD36" s="30">
        <v>100</v>
      </c>
      <c r="AE36" s="18">
        <f t="shared" ref="AE36" si="13">AE35</f>
        <v>84</v>
      </c>
      <c r="AF36" s="30">
        <v>100</v>
      </c>
      <c r="AG36" s="18">
        <f t="shared" ref="AG36" si="14">AG35</f>
        <v>84</v>
      </c>
      <c r="AH36" s="30">
        <v>100</v>
      </c>
    </row>
    <row r="37" spans="1:34" ht="18" hidden="1" customHeight="1" outlineLevel="2">
      <c r="A37" s="47" t="s">
        <v>48</v>
      </c>
      <c r="B37" s="47"/>
      <c r="C37" s="52">
        <v>5000</v>
      </c>
      <c r="D37" s="50"/>
      <c r="E37" s="52">
        <v>9775</v>
      </c>
      <c r="F37" s="50"/>
      <c r="G37" s="52"/>
      <c r="H37" s="50"/>
      <c r="I37" s="52">
        <v>3497.76</v>
      </c>
      <c r="J37" s="4"/>
      <c r="K37" s="3"/>
      <c r="L37" s="4"/>
      <c r="M37" s="3"/>
      <c r="O37" s="3"/>
      <c r="Q37" s="3"/>
      <c r="S37" s="3"/>
      <c r="U37" s="18"/>
      <c r="V37" s="30"/>
      <c r="W37" s="18"/>
      <c r="X37" s="30"/>
      <c r="Y37" s="18"/>
      <c r="Z37" s="30"/>
      <c r="AA37" s="18"/>
      <c r="AB37" s="30"/>
      <c r="AC37" s="18"/>
      <c r="AD37" s="30"/>
      <c r="AE37" s="18"/>
      <c r="AF37" s="30"/>
      <c r="AG37" s="18"/>
      <c r="AH37" s="30"/>
    </row>
    <row r="38" spans="1:34" ht="18" customHeight="1" outlineLevel="1" collapsed="1">
      <c r="A38" s="49" t="s">
        <v>49</v>
      </c>
      <c r="B38" s="49"/>
      <c r="C38" s="53">
        <f>SUBTOTAL(9,C35:C37)</f>
        <v>38700</v>
      </c>
      <c r="D38" s="51"/>
      <c r="E38" s="53">
        <f>SUBTOTAL(9,E35:E37)</f>
        <v>42894.25</v>
      </c>
      <c r="F38" s="51"/>
      <c r="G38" s="53">
        <f>SUBTOTAL(9,G35:G37)</f>
        <v>34191.25</v>
      </c>
      <c r="H38" s="51"/>
      <c r="I38" s="53">
        <f>SUBTOTAL(9,I35:I37)</f>
        <v>35361.760000000002</v>
      </c>
      <c r="J38" s="33"/>
      <c r="K38" s="32">
        <f>SUBTOTAL(9,K35:K37)</f>
        <v>32400</v>
      </c>
      <c r="L38" s="33"/>
      <c r="M38" s="32">
        <f>SUBTOTAL(9,M35:M37)</f>
        <v>33374</v>
      </c>
      <c r="N38" s="31"/>
      <c r="O38" s="32">
        <f>SUBTOTAL(9,O35:O37)</f>
        <v>34356</v>
      </c>
      <c r="Q38" s="32">
        <f>SUBTOTAL(9,Q35:Q37)</f>
        <v>34524</v>
      </c>
      <c r="R38" s="31"/>
      <c r="S38" s="32">
        <f>SUBTOTAL(9,S35:S37)</f>
        <v>34692</v>
      </c>
      <c r="U38" s="20"/>
      <c r="V38" s="38"/>
      <c r="W38" s="20"/>
      <c r="X38" s="38"/>
      <c r="Y38" s="20"/>
      <c r="Z38" s="38"/>
      <c r="AA38" s="20"/>
      <c r="AB38" s="38"/>
      <c r="AC38" s="20"/>
      <c r="AD38" s="38"/>
      <c r="AE38" s="20"/>
      <c r="AF38" s="38"/>
      <c r="AG38" s="20"/>
      <c r="AH38" s="38"/>
    </row>
    <row r="39" spans="1:34" ht="18.75" hidden="1" customHeight="1" outlineLevel="2">
      <c r="A39" s="47" t="s">
        <v>50</v>
      </c>
      <c r="B39" s="47" t="s">
        <v>17</v>
      </c>
      <c r="C39" s="50">
        <v>80000</v>
      </c>
      <c r="D39" s="50"/>
      <c r="E39" s="50">
        <v>2098.14</v>
      </c>
      <c r="F39" s="50"/>
      <c r="G39" s="50">
        <v>30000</v>
      </c>
      <c r="H39" s="50"/>
      <c r="I39" s="50">
        <v>2450.9</v>
      </c>
      <c r="J39" s="14"/>
      <c r="K39" s="4">
        <v>5000</v>
      </c>
      <c r="M39" s="4">
        <v>5000</v>
      </c>
      <c r="O39" s="4">
        <v>5000</v>
      </c>
      <c r="Q39" s="4">
        <v>5000</v>
      </c>
      <c r="S39" s="4">
        <v>5000</v>
      </c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</row>
    <row r="40" spans="1:34" ht="18.75" hidden="1" customHeight="1" outlineLevel="2">
      <c r="A40" s="47" t="s">
        <v>50</v>
      </c>
      <c r="B40" s="47" t="s">
        <v>18</v>
      </c>
      <c r="C40" s="50"/>
      <c r="D40" s="50"/>
      <c r="E40" s="50">
        <v>7735.7</v>
      </c>
      <c r="F40" s="50"/>
      <c r="G40" s="50"/>
      <c r="H40" s="50"/>
      <c r="I40" s="50">
        <v>3976.45</v>
      </c>
      <c r="J40" s="14"/>
      <c r="K40" s="4">
        <v>5000</v>
      </c>
      <c r="M40" s="4">
        <v>5000</v>
      </c>
      <c r="O40" s="4">
        <v>5000</v>
      </c>
      <c r="Q40" s="4">
        <v>5000</v>
      </c>
      <c r="S40" s="4">
        <v>5000</v>
      </c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19"/>
      <c r="AG40" s="18"/>
      <c r="AH40" s="19"/>
    </row>
    <row r="41" spans="1:34" ht="18.75" hidden="1" customHeight="1" outlineLevel="2">
      <c r="A41" s="47" t="s">
        <v>50</v>
      </c>
      <c r="B41" s="47" t="s">
        <v>19</v>
      </c>
      <c r="C41" s="50"/>
      <c r="D41" s="50"/>
      <c r="E41" s="50">
        <v>5049.43</v>
      </c>
      <c r="F41" s="50"/>
      <c r="G41" s="50"/>
      <c r="H41" s="50"/>
      <c r="I41" s="50">
        <v>4578.26</v>
      </c>
      <c r="J41" s="14"/>
      <c r="K41" s="4">
        <v>5000</v>
      </c>
      <c r="M41" s="4">
        <v>5000</v>
      </c>
      <c r="O41" s="4">
        <v>5000</v>
      </c>
      <c r="Q41" s="4">
        <v>5000</v>
      </c>
      <c r="S41" s="4">
        <v>5000</v>
      </c>
      <c r="U41" s="18"/>
      <c r="V41" s="19"/>
      <c r="W41" s="18"/>
      <c r="X41" s="19"/>
      <c r="Y41" s="18"/>
      <c r="Z41" s="19"/>
      <c r="AA41" s="18"/>
      <c r="AB41" s="19"/>
      <c r="AC41" s="18"/>
      <c r="AD41" s="19"/>
      <c r="AE41" s="18"/>
      <c r="AF41" s="19"/>
      <c r="AG41" s="18"/>
      <c r="AH41" s="19"/>
    </row>
    <row r="42" spans="1:34" ht="18.75" hidden="1" customHeight="1" outlineLevel="2">
      <c r="A42" s="47" t="s">
        <v>50</v>
      </c>
      <c r="B42" s="47" t="s">
        <v>20</v>
      </c>
      <c r="C42" s="50"/>
      <c r="D42" s="50"/>
      <c r="E42" s="50">
        <v>637</v>
      </c>
      <c r="F42" s="50"/>
      <c r="G42" s="50"/>
      <c r="H42" s="50"/>
      <c r="I42" s="50">
        <v>90</v>
      </c>
      <c r="J42" s="14"/>
      <c r="K42" s="4"/>
      <c r="M42" s="4"/>
      <c r="O42" s="4"/>
      <c r="Q42" s="4"/>
      <c r="S42" s="4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  <c r="AF42" s="19"/>
      <c r="AG42" s="18"/>
      <c r="AH42" s="19"/>
    </row>
    <row r="43" spans="1:34" ht="18.75" hidden="1" customHeight="1" outlineLevel="2">
      <c r="A43" s="47" t="s">
        <v>50</v>
      </c>
      <c r="B43" s="47" t="s">
        <v>21</v>
      </c>
      <c r="C43" s="50"/>
      <c r="D43" s="50"/>
      <c r="E43" s="50">
        <v>8289.4699999999993</v>
      </c>
      <c r="F43" s="50"/>
      <c r="G43" s="50"/>
      <c r="H43" s="50"/>
      <c r="I43" s="50">
        <v>26026.21</v>
      </c>
      <c r="J43" s="14"/>
      <c r="K43" s="4">
        <v>28000</v>
      </c>
      <c r="M43" s="4">
        <v>28000</v>
      </c>
      <c r="O43" s="4">
        <v>28000</v>
      </c>
      <c r="Q43" s="4">
        <v>28000</v>
      </c>
      <c r="S43" s="4">
        <v>28000</v>
      </c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8"/>
      <c r="AH43" s="19"/>
    </row>
    <row r="44" spans="1:34" ht="18.75" hidden="1" customHeight="1" outlineLevel="2">
      <c r="A44" s="47" t="s">
        <v>50</v>
      </c>
      <c r="B44" s="47" t="s">
        <v>23</v>
      </c>
      <c r="C44" s="50"/>
      <c r="D44" s="50"/>
      <c r="E44" s="50"/>
      <c r="F44" s="50"/>
      <c r="G44" s="50">
        <f>114495-22950</f>
        <v>91545</v>
      </c>
      <c r="H44" s="50"/>
      <c r="I44" s="50">
        <v>76290.48</v>
      </c>
      <c r="J44" s="14"/>
      <c r="K44" s="4">
        <f>40*500+12*3500</f>
        <v>62000</v>
      </c>
      <c r="M44" s="4">
        <v>30000</v>
      </c>
      <c r="O44" s="4">
        <v>30000</v>
      </c>
      <c r="Q44" s="4">
        <v>30000</v>
      </c>
      <c r="S44" s="4">
        <v>80000</v>
      </c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  <c r="AF44" s="19"/>
      <c r="AG44" s="18"/>
      <c r="AH44" s="19"/>
    </row>
    <row r="45" spans="1:34" ht="18.75" hidden="1" customHeight="1" outlineLevel="2">
      <c r="A45" s="47" t="s">
        <v>50</v>
      </c>
      <c r="B45" s="47" t="s">
        <v>14</v>
      </c>
      <c r="C45" s="50"/>
      <c r="D45" s="50"/>
      <c r="E45" s="50">
        <f>76488.04+798+3282.09+11215.88</f>
        <v>91784.01</v>
      </c>
      <c r="F45" s="50"/>
      <c r="G45" s="50">
        <v>10000</v>
      </c>
      <c r="H45" s="50"/>
      <c r="I45" s="50">
        <v>8298.52</v>
      </c>
      <c r="J45" s="14"/>
      <c r="K45" s="4">
        <v>10000</v>
      </c>
      <c r="M45" s="4">
        <v>10000</v>
      </c>
      <c r="O45" s="4">
        <v>10000</v>
      </c>
      <c r="Q45" s="4">
        <v>10000</v>
      </c>
      <c r="S45" s="4">
        <v>10000</v>
      </c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19"/>
      <c r="AG45" s="18"/>
      <c r="AH45" s="19"/>
    </row>
    <row r="46" spans="1:34" ht="18.75" hidden="1" customHeight="1" outlineLevel="2">
      <c r="A46" s="47" t="s">
        <v>50</v>
      </c>
      <c r="B46" s="47" t="s">
        <v>51</v>
      </c>
      <c r="C46" s="51"/>
      <c r="D46" s="51"/>
      <c r="E46" s="52"/>
      <c r="F46" s="51"/>
      <c r="G46" s="52">
        <f>W46*X46</f>
        <v>5200</v>
      </c>
      <c r="H46" s="51"/>
      <c r="I46" s="52">
        <v>5836.82</v>
      </c>
      <c r="J46" s="34"/>
      <c r="K46" s="3">
        <f>Y46*Z46</f>
        <v>5200</v>
      </c>
      <c r="L46" s="31"/>
      <c r="M46" s="3">
        <f>AA46*AB46</f>
        <v>5200</v>
      </c>
      <c r="N46" s="31"/>
      <c r="O46" s="3">
        <f>AC46*AD46</f>
        <v>5200</v>
      </c>
      <c r="Q46" s="3">
        <v>5200</v>
      </c>
      <c r="R46" s="31"/>
      <c r="S46" s="3">
        <v>5200</v>
      </c>
      <c r="U46" s="18">
        <v>7</v>
      </c>
      <c r="V46" s="19">
        <v>1300</v>
      </c>
      <c r="W46" s="18">
        <v>4</v>
      </c>
      <c r="X46" s="19">
        <v>1300</v>
      </c>
      <c r="Y46" s="18">
        <v>4</v>
      </c>
      <c r="Z46" s="19">
        <v>1300</v>
      </c>
      <c r="AA46" s="18">
        <v>4</v>
      </c>
      <c r="AB46" s="19">
        <v>1300</v>
      </c>
      <c r="AC46" s="18">
        <v>4</v>
      </c>
      <c r="AD46" s="19">
        <v>1300</v>
      </c>
      <c r="AE46" s="18">
        <v>4</v>
      </c>
      <c r="AF46" s="19">
        <v>1300</v>
      </c>
      <c r="AG46" s="18">
        <v>4</v>
      </c>
      <c r="AH46" s="19">
        <v>1300</v>
      </c>
    </row>
    <row r="47" spans="1:34" ht="18.75" customHeight="1" outlineLevel="1" collapsed="1">
      <c r="A47" s="49" t="s">
        <v>52</v>
      </c>
      <c r="B47" s="49"/>
      <c r="C47" s="51">
        <f>SUBTOTAL(9,C39:C46)</f>
        <v>80000</v>
      </c>
      <c r="D47" s="51"/>
      <c r="E47" s="51">
        <f>SUBTOTAL(9,E39:E46)</f>
        <v>115593.75</v>
      </c>
      <c r="F47" s="51"/>
      <c r="G47" s="51">
        <f>SUBTOTAL(9,G39:G46)</f>
        <v>136745</v>
      </c>
      <c r="H47" s="51"/>
      <c r="I47" s="51">
        <f>SUBTOTAL(9,I39:I46)</f>
        <v>127547.63999999998</v>
      </c>
      <c r="J47" s="34"/>
      <c r="K47" s="33">
        <f>SUBTOTAL(9,K39:K46)</f>
        <v>120200</v>
      </c>
      <c r="L47" s="31"/>
      <c r="M47" s="33">
        <f>SUBTOTAL(9,M39:M46)</f>
        <v>88200</v>
      </c>
      <c r="N47" s="31"/>
      <c r="O47" s="33">
        <f>SUBTOTAL(9,O39:O46)</f>
        <v>88200</v>
      </c>
      <c r="Q47" s="33">
        <f>SUBTOTAL(9,Q39:Q46)</f>
        <v>88200</v>
      </c>
      <c r="R47" s="31"/>
      <c r="S47" s="33">
        <f>SUBTOTAL(9,S39:S46)</f>
        <v>138200</v>
      </c>
      <c r="U47" s="20"/>
      <c r="V47" s="22"/>
      <c r="W47" s="20"/>
      <c r="X47" s="22"/>
      <c r="Y47" s="20"/>
      <c r="Z47" s="22"/>
      <c r="AA47" s="20"/>
      <c r="AB47" s="22"/>
      <c r="AC47" s="20"/>
      <c r="AD47" s="22"/>
      <c r="AE47" s="20"/>
      <c r="AF47" s="22"/>
      <c r="AG47" s="20"/>
      <c r="AH47" s="22"/>
    </row>
    <row r="48" spans="1:34" ht="18.75" hidden="1" customHeight="1" outlineLevel="2">
      <c r="A48" s="47" t="s">
        <v>53</v>
      </c>
      <c r="B48" s="47"/>
      <c r="C48" s="52">
        <v>20000</v>
      </c>
      <c r="D48" s="50"/>
      <c r="E48" s="52">
        <f>40688.48</f>
        <v>40688.480000000003</v>
      </c>
      <c r="F48" s="50"/>
      <c r="G48" s="52">
        <v>50000</v>
      </c>
      <c r="H48" s="50"/>
      <c r="I48" s="52">
        <v>49360.28</v>
      </c>
      <c r="J48" s="14"/>
      <c r="K48" s="3">
        <v>30000</v>
      </c>
      <c r="M48" s="3">
        <v>35000</v>
      </c>
      <c r="O48" s="3">
        <v>35000</v>
      </c>
      <c r="Q48" s="3">
        <v>35000</v>
      </c>
      <c r="S48" s="3">
        <v>50000</v>
      </c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</row>
    <row r="49" spans="1:34" ht="18.75" customHeight="1" outlineLevel="1" collapsed="1">
      <c r="A49" s="49" t="s">
        <v>54</v>
      </c>
      <c r="B49" s="49"/>
      <c r="C49" s="53">
        <f>SUBTOTAL(9,C48:C48)</f>
        <v>20000</v>
      </c>
      <c r="D49" s="51"/>
      <c r="E49" s="53">
        <f>SUBTOTAL(9,E48:E48)</f>
        <v>40688.480000000003</v>
      </c>
      <c r="F49" s="51"/>
      <c r="G49" s="53">
        <f>SUBTOTAL(9,G48:G48)</f>
        <v>50000</v>
      </c>
      <c r="H49" s="51"/>
      <c r="I49" s="53">
        <f>SUBTOTAL(9,I48:I48)</f>
        <v>49360.28</v>
      </c>
      <c r="J49" s="34"/>
      <c r="K49" s="32">
        <f>SUBTOTAL(9,K48:K48)</f>
        <v>30000</v>
      </c>
      <c r="L49" s="31"/>
      <c r="M49" s="32">
        <f>SUBTOTAL(9,M48:M48)</f>
        <v>35000</v>
      </c>
      <c r="N49" s="31"/>
      <c r="O49" s="32">
        <f>SUBTOTAL(9,O48:O48)</f>
        <v>35000</v>
      </c>
      <c r="Q49" s="32">
        <f>SUBTOTAL(9,Q48:Q48)</f>
        <v>35000</v>
      </c>
      <c r="R49" s="31"/>
      <c r="S49" s="32">
        <f>SUBTOTAL(9,S48:S48)</f>
        <v>50000</v>
      </c>
      <c r="U49" s="20"/>
      <c r="V49" s="22"/>
      <c r="W49" s="20"/>
      <c r="X49" s="22"/>
      <c r="Y49" s="20"/>
      <c r="Z49" s="22"/>
      <c r="AA49" s="20"/>
      <c r="AB49" s="22"/>
      <c r="AC49" s="20"/>
      <c r="AD49" s="22"/>
      <c r="AE49" s="20"/>
      <c r="AF49" s="22"/>
      <c r="AG49" s="20"/>
      <c r="AH49" s="22"/>
    </row>
    <row r="50" spans="1:34" ht="18.75" hidden="1" customHeight="1" outlineLevel="2">
      <c r="A50" s="47" t="s">
        <v>24</v>
      </c>
      <c r="B50" s="47" t="s">
        <v>18</v>
      </c>
      <c r="C50" s="52">
        <v>30000</v>
      </c>
      <c r="D50" s="50"/>
      <c r="E50" s="52">
        <v>40759.089999999997</v>
      </c>
      <c r="F50" s="50"/>
      <c r="G50" s="50">
        <f>+$E50*(1+W50)</f>
        <v>41574.271799999995</v>
      </c>
      <c r="H50" s="50"/>
      <c r="I50" s="52">
        <v>0</v>
      </c>
      <c r="J50" s="4">
        <f>+$E50*(1+X50)</f>
        <v>40759.089999999997</v>
      </c>
      <c r="K50" s="4">
        <v>3000</v>
      </c>
      <c r="L50" s="4">
        <f>+$E50*(1+Z50)</f>
        <v>40759.089999999997</v>
      </c>
      <c r="M50" s="4">
        <v>3000</v>
      </c>
      <c r="O50" s="4">
        <v>3000</v>
      </c>
      <c r="Q50" s="4">
        <v>3000</v>
      </c>
      <c r="S50" s="4">
        <v>3000</v>
      </c>
      <c r="U50" s="18"/>
      <c r="V50" s="19"/>
      <c r="W50" s="42">
        <v>0.02</v>
      </c>
      <c r="X50" s="43"/>
      <c r="Y50" s="42">
        <v>0.02</v>
      </c>
      <c r="Z50" s="43"/>
      <c r="AA50" s="42">
        <v>0.02</v>
      </c>
      <c r="AB50" s="19"/>
      <c r="AC50" s="42">
        <v>0.02</v>
      </c>
      <c r="AD50" s="19"/>
      <c r="AE50" s="42">
        <v>0.02</v>
      </c>
      <c r="AF50" s="19"/>
      <c r="AG50" s="42">
        <v>0.02</v>
      </c>
      <c r="AH50" s="19"/>
    </row>
    <row r="51" spans="1:34" ht="18.75" hidden="1" customHeight="1" outlineLevel="2">
      <c r="A51" s="47" t="s">
        <v>24</v>
      </c>
      <c r="B51" s="47" t="s">
        <v>19</v>
      </c>
      <c r="C51" s="52"/>
      <c r="D51" s="50"/>
      <c r="E51" s="52"/>
      <c r="F51" s="50"/>
      <c r="G51" s="50"/>
      <c r="H51" s="50"/>
      <c r="I51" s="52">
        <v>13905.5</v>
      </c>
      <c r="J51" s="4"/>
      <c r="K51" s="4">
        <v>12000</v>
      </c>
      <c r="L51" s="4"/>
      <c r="M51" s="4">
        <v>12000</v>
      </c>
      <c r="O51" s="4">
        <v>12000</v>
      </c>
      <c r="Q51" s="4">
        <v>12000</v>
      </c>
      <c r="S51" s="4">
        <v>12000</v>
      </c>
      <c r="U51" s="18"/>
      <c r="V51" s="19"/>
      <c r="W51" s="42"/>
      <c r="X51" s="43"/>
      <c r="Y51" s="42"/>
      <c r="Z51" s="43"/>
      <c r="AA51" s="42"/>
      <c r="AB51" s="19"/>
      <c r="AC51" s="42"/>
      <c r="AD51" s="19"/>
      <c r="AE51" s="42"/>
      <c r="AF51" s="19"/>
      <c r="AG51" s="42"/>
      <c r="AH51" s="19"/>
    </row>
    <row r="52" spans="1:34" ht="18.75" hidden="1" customHeight="1" outlineLevel="2">
      <c r="A52" s="47" t="s">
        <v>24</v>
      </c>
      <c r="B52" s="47" t="s">
        <v>20</v>
      </c>
      <c r="C52" s="52"/>
      <c r="D52" s="50"/>
      <c r="E52" s="52"/>
      <c r="F52" s="50"/>
      <c r="G52" s="50"/>
      <c r="H52" s="50"/>
      <c r="I52" s="52">
        <v>7373.74</v>
      </c>
      <c r="J52" s="4"/>
      <c r="K52" s="4">
        <v>8000</v>
      </c>
      <c r="L52" s="4"/>
      <c r="M52" s="4">
        <v>8000</v>
      </c>
      <c r="O52" s="4">
        <v>8000</v>
      </c>
      <c r="Q52" s="4">
        <v>8000</v>
      </c>
      <c r="S52" s="4">
        <v>8000</v>
      </c>
      <c r="U52" s="18"/>
      <c r="V52" s="19"/>
      <c r="W52" s="42"/>
      <c r="X52" s="43"/>
      <c r="Y52" s="42"/>
      <c r="Z52" s="43"/>
      <c r="AA52" s="42"/>
      <c r="AB52" s="19"/>
      <c r="AC52" s="42"/>
      <c r="AD52" s="19"/>
      <c r="AE52" s="42"/>
      <c r="AF52" s="19"/>
      <c r="AG52" s="42"/>
      <c r="AH52" s="19"/>
    </row>
    <row r="53" spans="1:34" ht="18.75" hidden="1" customHeight="1" outlineLevel="2">
      <c r="A53" s="47" t="s">
        <v>24</v>
      </c>
      <c r="B53" s="47" t="s">
        <v>14</v>
      </c>
      <c r="C53" s="52"/>
      <c r="D53" s="50"/>
      <c r="E53" s="52"/>
      <c r="F53" s="50"/>
      <c r="G53" s="50"/>
      <c r="H53" s="50"/>
      <c r="I53" s="52">
        <v>6594</v>
      </c>
      <c r="J53" s="4"/>
      <c r="K53" s="4">
        <v>10000</v>
      </c>
      <c r="L53" s="4"/>
      <c r="M53" s="4">
        <v>10000</v>
      </c>
      <c r="O53" s="4">
        <v>10000</v>
      </c>
      <c r="Q53" s="4">
        <v>10000</v>
      </c>
      <c r="S53" s="4">
        <v>10000</v>
      </c>
      <c r="U53" s="18"/>
      <c r="V53" s="19"/>
      <c r="W53" s="42"/>
      <c r="X53" s="43"/>
      <c r="Y53" s="42"/>
      <c r="Z53" s="43"/>
      <c r="AA53" s="42"/>
      <c r="AB53" s="19"/>
      <c r="AC53" s="42"/>
      <c r="AD53" s="19"/>
      <c r="AE53" s="42"/>
      <c r="AF53" s="19"/>
      <c r="AG53" s="42"/>
      <c r="AH53" s="19"/>
    </row>
    <row r="54" spans="1:34" ht="18.75" customHeight="1" outlineLevel="1" collapsed="1">
      <c r="A54" s="49" t="s">
        <v>55</v>
      </c>
      <c r="B54" s="49"/>
      <c r="C54" s="53">
        <f>SUBTOTAL(9,C50:C53)</f>
        <v>30000</v>
      </c>
      <c r="D54" s="51"/>
      <c r="E54" s="53">
        <f>SUBTOTAL(9,E50:E53)</f>
        <v>40759.089999999997</v>
      </c>
      <c r="F54" s="51"/>
      <c r="G54" s="53">
        <f>SUBTOTAL(9,G50:G53)</f>
        <v>41574.271799999995</v>
      </c>
      <c r="H54" s="51"/>
      <c r="I54" s="53">
        <f>SUBTOTAL(9,I50:I53)</f>
        <v>27873.239999999998</v>
      </c>
      <c r="J54" s="33"/>
      <c r="K54" s="32">
        <f>SUBTOTAL(9,K50:K53)</f>
        <v>33000</v>
      </c>
      <c r="L54" s="33"/>
      <c r="M54" s="32">
        <f>SUBTOTAL(9,M50:M53)</f>
        <v>33000</v>
      </c>
      <c r="N54" s="31"/>
      <c r="O54" s="32">
        <f>SUBTOTAL(9,O50:O53)</f>
        <v>33000</v>
      </c>
      <c r="Q54" s="32">
        <f>SUBTOTAL(9,Q50:Q53)</f>
        <v>33000</v>
      </c>
      <c r="R54" s="31"/>
      <c r="S54" s="32">
        <f>SUBTOTAL(9,S50:S53)</f>
        <v>33000</v>
      </c>
      <c r="U54" s="20"/>
      <c r="V54" s="22"/>
      <c r="W54" s="25"/>
      <c r="X54" s="26"/>
      <c r="Y54" s="25"/>
      <c r="Z54" s="26"/>
      <c r="AA54" s="25"/>
      <c r="AB54" s="22"/>
      <c r="AC54" s="25"/>
      <c r="AD54" s="22"/>
      <c r="AE54" s="25"/>
      <c r="AF54" s="22"/>
      <c r="AG54" s="25"/>
      <c r="AH54" s="22"/>
    </row>
    <row r="55" spans="1:34" ht="18.75" hidden="1" customHeight="1" outlineLevel="2">
      <c r="A55" s="47" t="s">
        <v>56</v>
      </c>
      <c r="B55" s="47" t="s">
        <v>17</v>
      </c>
      <c r="C55" s="52">
        <v>0</v>
      </c>
      <c r="D55" s="50"/>
      <c r="E55" s="52">
        <v>852.8</v>
      </c>
      <c r="F55" s="50"/>
      <c r="G55" s="50">
        <v>5000</v>
      </c>
      <c r="H55" s="50"/>
      <c r="I55" s="52">
        <v>6466.2</v>
      </c>
      <c r="J55" s="4">
        <f>+$E55*(1+X55)</f>
        <v>852.8</v>
      </c>
      <c r="K55" s="4">
        <v>5000</v>
      </c>
      <c r="L55" s="4">
        <f>+$E55*(1+Z55)</f>
        <v>852.8</v>
      </c>
      <c r="M55" s="4">
        <f>+$K55*(1+AA55)</f>
        <v>5000</v>
      </c>
      <c r="O55" s="4">
        <f>+$M55*(1+AC55)</f>
        <v>5000</v>
      </c>
      <c r="Q55" s="4">
        <f>+$M55*(1+AE55)</f>
        <v>5000</v>
      </c>
      <c r="S55" s="4">
        <f>+$M55*(1+AG55)</f>
        <v>5000</v>
      </c>
      <c r="U55" s="20"/>
      <c r="V55" s="22"/>
      <c r="W55" s="25">
        <v>0.02</v>
      </c>
      <c r="X55" s="22"/>
      <c r="Y55" s="25">
        <v>0.02</v>
      </c>
      <c r="Z55" s="22"/>
      <c r="AA55" s="25"/>
      <c r="AB55" s="22"/>
      <c r="AC55" s="25"/>
      <c r="AD55" s="22"/>
      <c r="AE55" s="25"/>
      <c r="AF55" s="22"/>
      <c r="AG55" s="25"/>
      <c r="AH55" s="22"/>
    </row>
    <row r="56" spans="1:34" ht="18.75" hidden="1" customHeight="1" outlineLevel="2">
      <c r="A56" s="47" t="s">
        <v>56</v>
      </c>
      <c r="B56" s="47" t="s">
        <v>18</v>
      </c>
      <c r="C56" s="52"/>
      <c r="D56" s="50"/>
      <c r="E56" s="52">
        <v>349.2</v>
      </c>
      <c r="F56" s="50"/>
      <c r="G56" s="50">
        <v>5000</v>
      </c>
      <c r="H56" s="50"/>
      <c r="I56" s="52">
        <v>1300.5899999999999</v>
      </c>
      <c r="J56" s="4">
        <f t="shared" ref="J56:J58" si="15">+$E56*(1+X56)</f>
        <v>349.2</v>
      </c>
      <c r="K56" s="4">
        <v>5000</v>
      </c>
      <c r="L56" s="4">
        <f t="shared" ref="L56:L58" si="16">+$E56*(1+Z56)</f>
        <v>349.2</v>
      </c>
      <c r="M56" s="4">
        <f t="shared" ref="M56:M58" si="17">+$K56*(1+AA56)</f>
        <v>5000</v>
      </c>
      <c r="O56" s="4">
        <f t="shared" ref="O56:S58" si="18">+$M56*(1+AC56)</f>
        <v>5000</v>
      </c>
      <c r="Q56" s="4">
        <f t="shared" si="18"/>
        <v>5000</v>
      </c>
      <c r="S56" s="4">
        <f t="shared" si="18"/>
        <v>5000</v>
      </c>
      <c r="U56" s="20"/>
      <c r="V56" s="22"/>
      <c r="W56" s="25">
        <v>0.02</v>
      </c>
      <c r="X56" s="22"/>
      <c r="Y56" s="25">
        <v>0.02</v>
      </c>
      <c r="Z56" s="22"/>
      <c r="AA56" s="25"/>
      <c r="AB56" s="22"/>
      <c r="AC56" s="25"/>
      <c r="AD56" s="22"/>
      <c r="AE56" s="25"/>
      <c r="AF56" s="22"/>
      <c r="AG56" s="25"/>
      <c r="AH56" s="22"/>
    </row>
    <row r="57" spans="1:34" ht="18.75" hidden="1" customHeight="1" outlineLevel="2">
      <c r="A57" s="47" t="s">
        <v>56</v>
      </c>
      <c r="B57" s="47" t="s">
        <v>19</v>
      </c>
      <c r="C57" s="52"/>
      <c r="D57" s="50"/>
      <c r="E57" s="52">
        <v>1920.1</v>
      </c>
      <c r="F57" s="50"/>
      <c r="G57" s="50">
        <v>5000</v>
      </c>
      <c r="H57" s="50"/>
      <c r="I57" s="52">
        <v>2300.6</v>
      </c>
      <c r="J57" s="4">
        <f t="shared" si="15"/>
        <v>1920.1</v>
      </c>
      <c r="K57" s="4">
        <v>5000</v>
      </c>
      <c r="L57" s="4">
        <f t="shared" si="16"/>
        <v>1920.1</v>
      </c>
      <c r="M57" s="4">
        <f t="shared" si="17"/>
        <v>5000</v>
      </c>
      <c r="O57" s="4">
        <f t="shared" si="18"/>
        <v>5000</v>
      </c>
      <c r="Q57" s="4">
        <f t="shared" si="18"/>
        <v>5000</v>
      </c>
      <c r="S57" s="4">
        <f t="shared" si="18"/>
        <v>5000</v>
      </c>
      <c r="U57" s="20"/>
      <c r="V57" s="22"/>
      <c r="W57" s="25">
        <v>0.02</v>
      </c>
      <c r="X57" s="22"/>
      <c r="Y57" s="25">
        <v>0.02</v>
      </c>
      <c r="Z57" s="22"/>
      <c r="AA57" s="25"/>
      <c r="AB57" s="22"/>
      <c r="AC57" s="25"/>
      <c r="AD57" s="22"/>
      <c r="AE57" s="25"/>
      <c r="AF57" s="22"/>
      <c r="AG57" s="25"/>
      <c r="AH57" s="22"/>
    </row>
    <row r="58" spans="1:34" ht="18.75" hidden="1" customHeight="1" outlineLevel="2">
      <c r="A58" s="47" t="s">
        <v>56</v>
      </c>
      <c r="B58" s="47" t="s">
        <v>20</v>
      </c>
      <c r="C58" s="52"/>
      <c r="D58" s="50"/>
      <c r="E58" s="52">
        <v>0</v>
      </c>
      <c r="F58" s="50"/>
      <c r="G58" s="50">
        <v>5000</v>
      </c>
      <c r="H58" s="50"/>
      <c r="I58" s="52">
        <v>238.65</v>
      </c>
      <c r="J58" s="4">
        <f t="shared" si="15"/>
        <v>0</v>
      </c>
      <c r="K58" s="4">
        <v>5000</v>
      </c>
      <c r="L58" s="4">
        <f t="shared" si="16"/>
        <v>0</v>
      </c>
      <c r="M58" s="4">
        <f t="shared" si="17"/>
        <v>5000</v>
      </c>
      <c r="O58" s="4">
        <f t="shared" si="18"/>
        <v>5000</v>
      </c>
      <c r="Q58" s="4">
        <f t="shared" si="18"/>
        <v>5000</v>
      </c>
      <c r="S58" s="4">
        <f t="shared" si="18"/>
        <v>5000</v>
      </c>
      <c r="U58" s="20"/>
      <c r="V58" s="22"/>
      <c r="W58" s="25">
        <v>0.02</v>
      </c>
      <c r="X58" s="22"/>
      <c r="Y58" s="25">
        <v>0.02</v>
      </c>
      <c r="Z58" s="22"/>
      <c r="AA58" s="25"/>
      <c r="AB58" s="22"/>
      <c r="AC58" s="25"/>
      <c r="AD58" s="22"/>
      <c r="AE58" s="25"/>
      <c r="AF58" s="22"/>
      <c r="AG58" s="25"/>
      <c r="AH58" s="22"/>
    </row>
    <row r="59" spans="1:34" ht="18.75" hidden="1" customHeight="1" outlineLevel="2">
      <c r="A59" s="47" t="s">
        <v>56</v>
      </c>
      <c r="B59" s="47" t="s">
        <v>21</v>
      </c>
      <c r="C59" s="52"/>
      <c r="D59" s="50"/>
      <c r="E59" s="52">
        <v>5522.8</v>
      </c>
      <c r="F59" s="50"/>
      <c r="G59" s="52">
        <v>3000</v>
      </c>
      <c r="H59" s="50"/>
      <c r="I59" s="52">
        <v>10842.5</v>
      </c>
      <c r="J59" s="14"/>
      <c r="K59" s="4">
        <v>3000</v>
      </c>
      <c r="L59" s="4">
        <f t="shared" ref="L59" si="19">+$E59*(1+Z59)</f>
        <v>5522.8</v>
      </c>
      <c r="M59" s="4">
        <f t="shared" ref="M59" si="20">+$K59*(1+AA59)</f>
        <v>3000</v>
      </c>
      <c r="O59" s="4">
        <f t="shared" ref="O59" si="21">+$M59*(1+AC59)</f>
        <v>3000</v>
      </c>
      <c r="Q59" s="4">
        <f t="shared" ref="Q59" si="22">+$M59*(1+AE59)</f>
        <v>3000</v>
      </c>
      <c r="S59" s="4">
        <f t="shared" ref="S59" si="23">+$M59*(1+AG59)</f>
        <v>3000</v>
      </c>
      <c r="U59" s="20"/>
      <c r="V59" s="22"/>
      <c r="W59" s="20"/>
      <c r="X59" s="22"/>
      <c r="Y59" s="20"/>
      <c r="Z59" s="22"/>
      <c r="AA59" s="25"/>
      <c r="AB59" s="22"/>
      <c r="AC59" s="25"/>
      <c r="AD59" s="22"/>
      <c r="AE59" s="25"/>
      <c r="AF59" s="22"/>
      <c r="AG59" s="25"/>
      <c r="AH59" s="22"/>
    </row>
    <row r="60" spans="1:34" ht="18.75" customHeight="1" outlineLevel="1" collapsed="1">
      <c r="A60" s="49" t="s">
        <v>57</v>
      </c>
      <c r="B60" s="49"/>
      <c r="C60" s="53">
        <f>SUBTOTAL(9,C55:C55)</f>
        <v>0</v>
      </c>
      <c r="D60" s="51"/>
      <c r="E60" s="53">
        <f>SUBTOTAL(9,E55:E59)</f>
        <v>8644.9</v>
      </c>
      <c r="F60" s="51"/>
      <c r="G60" s="53">
        <f>SUBTOTAL(9,G55:G59)</f>
        <v>23000</v>
      </c>
      <c r="H60" s="51"/>
      <c r="I60" s="53">
        <f>SUBTOTAL(9,I55:I59)</f>
        <v>21148.54</v>
      </c>
      <c r="J60" s="34"/>
      <c r="K60" s="32">
        <f>SUBTOTAL(9,K55:K59)</f>
        <v>23000</v>
      </c>
      <c r="L60" s="31"/>
      <c r="M60" s="32">
        <f>SUBTOTAL(9,M55:M59)</f>
        <v>23000</v>
      </c>
      <c r="N60" s="31"/>
      <c r="O60" s="32">
        <f>SUBTOTAL(9,O55:O59)</f>
        <v>23000</v>
      </c>
      <c r="Q60" s="32">
        <f>SUBTOTAL(9,Q55:Q59)</f>
        <v>23000</v>
      </c>
      <c r="R60" s="31"/>
      <c r="S60" s="32">
        <f>SUBTOTAL(9,S55:S59)</f>
        <v>23000</v>
      </c>
      <c r="U60" s="20"/>
      <c r="V60" s="22"/>
      <c r="W60" s="20"/>
      <c r="X60" s="22"/>
      <c r="Y60" s="20"/>
      <c r="Z60" s="22"/>
      <c r="AA60" s="20"/>
      <c r="AB60" s="22"/>
      <c r="AC60" s="20"/>
      <c r="AD60" s="22"/>
      <c r="AE60" s="20"/>
      <c r="AF60" s="22"/>
      <c r="AG60" s="20"/>
      <c r="AH60" s="22"/>
    </row>
    <row r="61" spans="1:34" ht="18.75" hidden="1" customHeight="1" outlineLevel="2">
      <c r="A61" s="47" t="s">
        <v>58</v>
      </c>
      <c r="B61" s="47" t="s">
        <v>59</v>
      </c>
      <c r="C61" s="52">
        <v>100000</v>
      </c>
      <c r="D61" s="50"/>
      <c r="E61" s="50">
        <v>19180</v>
      </c>
      <c r="F61" s="50"/>
      <c r="G61" s="50">
        <f>+$E61*(1+W61)</f>
        <v>19563.599999999999</v>
      </c>
      <c r="H61" s="50"/>
      <c r="I61" s="50">
        <v>19180</v>
      </c>
      <c r="J61" s="4">
        <f>+$E61*(1+X61)</f>
        <v>19180</v>
      </c>
      <c r="K61" s="4">
        <v>19180</v>
      </c>
      <c r="L61" s="4">
        <f>+$E61*(1+Z61)</f>
        <v>19180</v>
      </c>
      <c r="M61" s="4">
        <f>+$K61*(1+AA61)</f>
        <v>19563.599999999999</v>
      </c>
      <c r="O61" s="4">
        <f>+$M61*(1+AC61)</f>
        <v>19954.871999999999</v>
      </c>
      <c r="Q61" s="4">
        <f t="shared" ref="Q61:Q70" si="24">+$O61*(1+AE61)</f>
        <v>20353.969440000001</v>
      </c>
      <c r="S61" s="4">
        <f t="shared" ref="S61:S70" si="25">+$Q61*(1+AG61)</f>
        <v>20761.048828800002</v>
      </c>
      <c r="U61" s="20"/>
      <c r="V61" s="22"/>
      <c r="W61" s="25">
        <v>0.02</v>
      </c>
      <c r="X61" s="22"/>
      <c r="Y61" s="25">
        <v>0.02</v>
      </c>
      <c r="Z61" s="38"/>
      <c r="AA61" s="25">
        <v>0.02</v>
      </c>
      <c r="AB61" s="22"/>
      <c r="AC61" s="25">
        <v>0.02</v>
      </c>
      <c r="AD61" s="22"/>
      <c r="AE61" s="25">
        <v>0.02</v>
      </c>
      <c r="AF61" s="22"/>
      <c r="AG61" s="25">
        <v>0.02</v>
      </c>
      <c r="AH61" s="22"/>
    </row>
    <row r="62" spans="1:34" ht="18.75" hidden="1" customHeight="1" outlineLevel="2">
      <c r="A62" s="47" t="s">
        <v>58</v>
      </c>
      <c r="B62" s="47" t="s">
        <v>60</v>
      </c>
      <c r="C62" s="52"/>
      <c r="D62" s="50"/>
      <c r="E62" s="52">
        <v>10895.49</v>
      </c>
      <c r="F62" s="50"/>
      <c r="G62" s="50">
        <f t="shared" ref="G62:G70" si="26">+$E62*(1+W62)</f>
        <v>11113.399799999999</v>
      </c>
      <c r="H62" s="50"/>
      <c r="I62" s="52">
        <v>11807.71</v>
      </c>
      <c r="J62" s="4">
        <f t="shared" ref="J62:J70" si="27">+$E62*(1+X62)</f>
        <v>10895.49</v>
      </c>
      <c r="K62" s="4">
        <v>12000</v>
      </c>
      <c r="L62" s="4">
        <f t="shared" ref="L62:L70" si="28">+$E62*(1+Z62)</f>
        <v>10895.49</v>
      </c>
      <c r="M62" s="4">
        <f t="shared" ref="M62:M70" si="29">+$K62*(1+AA62)</f>
        <v>12240</v>
      </c>
      <c r="O62" s="4">
        <f t="shared" ref="O62:O70" si="30">+$M62*(1+AC62)</f>
        <v>12484.800000000001</v>
      </c>
      <c r="Q62" s="4">
        <f t="shared" si="24"/>
        <v>12734.496000000001</v>
      </c>
      <c r="S62" s="4">
        <f t="shared" si="25"/>
        <v>12989.185920000002</v>
      </c>
      <c r="U62" s="20"/>
      <c r="V62" s="22"/>
      <c r="W62" s="25">
        <v>0.02</v>
      </c>
      <c r="X62" s="22"/>
      <c r="Y62" s="25">
        <v>0.02</v>
      </c>
      <c r="Z62" s="38"/>
      <c r="AA62" s="25">
        <v>0.02</v>
      </c>
      <c r="AB62" s="22"/>
      <c r="AC62" s="25">
        <v>0.02</v>
      </c>
      <c r="AD62" s="22"/>
      <c r="AE62" s="25">
        <v>0.02</v>
      </c>
      <c r="AF62" s="22"/>
      <c r="AG62" s="25">
        <v>0.02</v>
      </c>
      <c r="AH62" s="22"/>
    </row>
    <row r="63" spans="1:34" ht="18.75" hidden="1" customHeight="1" outlineLevel="2">
      <c r="A63" s="47" t="s">
        <v>58</v>
      </c>
      <c r="B63" s="47" t="s">
        <v>61</v>
      </c>
      <c r="C63" s="52"/>
      <c r="D63" s="50"/>
      <c r="E63" s="52">
        <v>2757.4</v>
      </c>
      <c r="F63" s="50"/>
      <c r="G63" s="50">
        <v>20000</v>
      </c>
      <c r="H63" s="50"/>
      <c r="I63" s="52">
        <v>1533.94</v>
      </c>
      <c r="J63" s="4">
        <f t="shared" si="27"/>
        <v>2757.4</v>
      </c>
      <c r="K63" s="4">
        <v>5000</v>
      </c>
      <c r="L63" s="4">
        <f t="shared" si="28"/>
        <v>2757.4</v>
      </c>
      <c r="M63" s="4">
        <f t="shared" si="29"/>
        <v>5100</v>
      </c>
      <c r="O63" s="4">
        <f t="shared" si="30"/>
        <v>5202</v>
      </c>
      <c r="Q63" s="4">
        <f t="shared" si="24"/>
        <v>5306.04</v>
      </c>
      <c r="S63" s="4">
        <f t="shared" si="25"/>
        <v>5412.1607999999997</v>
      </c>
      <c r="U63" s="20"/>
      <c r="V63" s="22"/>
      <c r="W63" s="25">
        <v>0.02</v>
      </c>
      <c r="X63" s="22"/>
      <c r="Y63" s="25">
        <v>0.02</v>
      </c>
      <c r="Z63" s="38"/>
      <c r="AA63" s="25">
        <v>0.02</v>
      </c>
      <c r="AB63" s="22"/>
      <c r="AC63" s="25">
        <v>0.02</v>
      </c>
      <c r="AD63" s="22"/>
      <c r="AE63" s="25">
        <v>0.02</v>
      </c>
      <c r="AF63" s="22"/>
      <c r="AG63" s="25">
        <v>0.02</v>
      </c>
      <c r="AH63" s="22"/>
    </row>
    <row r="64" spans="1:34" ht="18.75" hidden="1" customHeight="1" outlineLevel="2">
      <c r="A64" s="47" t="s">
        <v>58</v>
      </c>
      <c r="B64" s="47" t="s">
        <v>62</v>
      </c>
      <c r="C64" s="52"/>
      <c r="D64" s="50"/>
      <c r="E64" s="52">
        <v>10042.799999999999</v>
      </c>
      <c r="F64" s="50"/>
      <c r="G64" s="50">
        <f t="shared" si="26"/>
        <v>10243.655999999999</v>
      </c>
      <c r="H64" s="50"/>
      <c r="I64" s="52">
        <v>7548.14</v>
      </c>
      <c r="J64" s="4">
        <f t="shared" si="27"/>
        <v>10042.799999999999</v>
      </c>
      <c r="K64" s="4">
        <v>8000</v>
      </c>
      <c r="L64" s="4">
        <f t="shared" si="28"/>
        <v>10042.799999999999</v>
      </c>
      <c r="M64" s="4">
        <f t="shared" si="29"/>
        <v>8160</v>
      </c>
      <c r="O64" s="4">
        <f t="shared" si="30"/>
        <v>8323.2000000000007</v>
      </c>
      <c r="Q64" s="4">
        <f t="shared" si="24"/>
        <v>8489.6640000000007</v>
      </c>
      <c r="S64" s="4">
        <f t="shared" si="25"/>
        <v>8659.4572800000005</v>
      </c>
      <c r="U64" s="20"/>
      <c r="V64" s="22"/>
      <c r="W64" s="25">
        <v>0.02</v>
      </c>
      <c r="X64" s="22"/>
      <c r="Y64" s="25">
        <v>0.02</v>
      </c>
      <c r="Z64" s="38"/>
      <c r="AA64" s="25">
        <v>0.02</v>
      </c>
      <c r="AB64" s="22"/>
      <c r="AC64" s="25">
        <v>0.02</v>
      </c>
      <c r="AD64" s="22"/>
      <c r="AE64" s="25">
        <v>0.02</v>
      </c>
      <c r="AF64" s="22"/>
      <c r="AG64" s="25">
        <v>0.02</v>
      </c>
      <c r="AH64" s="22"/>
    </row>
    <row r="65" spans="1:34" ht="18.75" hidden="1" customHeight="1" outlineLevel="2">
      <c r="A65" s="47" t="s">
        <v>58</v>
      </c>
      <c r="B65" s="47" t="s">
        <v>63</v>
      </c>
      <c r="C65" s="52"/>
      <c r="D65" s="50"/>
      <c r="E65" s="52"/>
      <c r="F65" s="50"/>
      <c r="G65" s="50"/>
      <c r="H65" s="50"/>
      <c r="I65" s="52">
        <v>186981.07</v>
      </c>
      <c r="J65" s="4"/>
      <c r="K65" s="4">
        <v>0</v>
      </c>
      <c r="L65" s="4"/>
      <c r="M65" s="4"/>
      <c r="O65" s="4"/>
      <c r="Q65" s="4">
        <f t="shared" si="24"/>
        <v>0</v>
      </c>
      <c r="S65" s="4">
        <f t="shared" si="25"/>
        <v>0</v>
      </c>
      <c r="U65" s="20"/>
      <c r="V65" s="22"/>
      <c r="W65" s="25"/>
      <c r="X65" s="22"/>
      <c r="Y65" s="25"/>
      <c r="Z65" s="38"/>
      <c r="AA65" s="25"/>
      <c r="AB65" s="22"/>
      <c r="AC65" s="25"/>
      <c r="AD65" s="22"/>
      <c r="AE65" s="25"/>
      <c r="AF65" s="22"/>
      <c r="AG65" s="25"/>
      <c r="AH65" s="22"/>
    </row>
    <row r="66" spans="1:34" ht="18.75" hidden="1" customHeight="1" outlineLevel="2">
      <c r="A66" s="47" t="s">
        <v>64</v>
      </c>
      <c r="B66" s="47" t="s">
        <v>59</v>
      </c>
      <c r="C66" s="52"/>
      <c r="D66" s="50"/>
      <c r="E66" s="52">
        <v>0</v>
      </c>
      <c r="F66" s="50"/>
      <c r="G66" s="50">
        <v>7000</v>
      </c>
      <c r="H66" s="50"/>
      <c r="I66" s="52">
        <v>7000</v>
      </c>
      <c r="J66" s="4">
        <f t="shared" si="27"/>
        <v>0</v>
      </c>
      <c r="K66" s="4">
        <v>7000</v>
      </c>
      <c r="L66" s="4">
        <f t="shared" si="28"/>
        <v>0</v>
      </c>
      <c r="M66" s="4">
        <v>9000</v>
      </c>
      <c r="O66" s="4">
        <f t="shared" si="30"/>
        <v>9180</v>
      </c>
      <c r="Q66" s="4">
        <f t="shared" si="24"/>
        <v>9363.6</v>
      </c>
      <c r="S66" s="4">
        <f t="shared" si="25"/>
        <v>9550.8720000000012</v>
      </c>
      <c r="U66" s="20"/>
      <c r="V66" s="22"/>
      <c r="W66" s="25">
        <v>0.02</v>
      </c>
      <c r="X66" s="22"/>
      <c r="Y66" s="25">
        <v>0.02</v>
      </c>
      <c r="Z66" s="38"/>
      <c r="AA66" s="25">
        <v>0.02</v>
      </c>
      <c r="AB66" s="22"/>
      <c r="AC66" s="25">
        <v>0.02</v>
      </c>
      <c r="AD66" s="22"/>
      <c r="AE66" s="25">
        <v>0.02</v>
      </c>
      <c r="AF66" s="22"/>
      <c r="AG66" s="25">
        <v>0.02</v>
      </c>
      <c r="AH66" s="22"/>
    </row>
    <row r="67" spans="1:34" ht="18.75" hidden="1" customHeight="1" outlineLevel="2">
      <c r="A67" s="47" t="s">
        <v>64</v>
      </c>
      <c r="B67" s="47" t="s">
        <v>60</v>
      </c>
      <c r="C67" s="52"/>
      <c r="D67" s="50"/>
      <c r="E67" s="52">
        <v>0</v>
      </c>
      <c r="F67" s="50"/>
      <c r="G67" s="50">
        <f t="shared" si="26"/>
        <v>0</v>
      </c>
      <c r="H67" s="50"/>
      <c r="I67" s="52">
        <v>910.18</v>
      </c>
      <c r="J67" s="4">
        <f t="shared" si="27"/>
        <v>0</v>
      </c>
      <c r="K67" s="4">
        <v>1000</v>
      </c>
      <c r="L67" s="4">
        <f t="shared" si="28"/>
        <v>0</v>
      </c>
      <c r="M67" s="4">
        <f t="shared" si="29"/>
        <v>1020</v>
      </c>
      <c r="O67" s="4">
        <f t="shared" si="30"/>
        <v>1040.4000000000001</v>
      </c>
      <c r="Q67" s="4">
        <f t="shared" si="24"/>
        <v>1061.2080000000001</v>
      </c>
      <c r="S67" s="4">
        <f t="shared" si="25"/>
        <v>1082.4321600000001</v>
      </c>
      <c r="U67" s="20"/>
      <c r="V67" s="22"/>
      <c r="W67" s="25">
        <v>0.02</v>
      </c>
      <c r="X67" s="22"/>
      <c r="Y67" s="25">
        <v>0.02</v>
      </c>
      <c r="Z67" s="38"/>
      <c r="AA67" s="25">
        <v>0.02</v>
      </c>
      <c r="AB67" s="22"/>
      <c r="AC67" s="25">
        <v>0.02</v>
      </c>
      <c r="AD67" s="22"/>
      <c r="AE67" s="25">
        <v>0.02</v>
      </c>
      <c r="AF67" s="22"/>
      <c r="AG67" s="25">
        <v>0.02</v>
      </c>
      <c r="AH67" s="22"/>
    </row>
    <row r="68" spans="1:34" ht="18.75" hidden="1" customHeight="1" outlineLevel="2">
      <c r="A68" s="47" t="s">
        <v>64</v>
      </c>
      <c r="B68" s="47" t="s">
        <v>61</v>
      </c>
      <c r="C68" s="52"/>
      <c r="D68" s="50"/>
      <c r="E68" s="52">
        <v>0</v>
      </c>
      <c r="F68" s="50"/>
      <c r="G68" s="50">
        <v>0</v>
      </c>
      <c r="H68" s="50"/>
      <c r="I68" s="52">
        <v>3504.85</v>
      </c>
      <c r="J68" s="4">
        <f t="shared" si="27"/>
        <v>0</v>
      </c>
      <c r="K68" s="4">
        <v>5000</v>
      </c>
      <c r="L68" s="4">
        <f t="shared" si="28"/>
        <v>0</v>
      </c>
      <c r="M68" s="4">
        <f t="shared" si="29"/>
        <v>5100</v>
      </c>
      <c r="O68" s="4">
        <f t="shared" si="30"/>
        <v>5202</v>
      </c>
      <c r="Q68" s="4">
        <f t="shared" si="24"/>
        <v>5306.04</v>
      </c>
      <c r="S68" s="4">
        <f t="shared" si="25"/>
        <v>5412.1607999999997</v>
      </c>
      <c r="U68" s="20"/>
      <c r="V68" s="22"/>
      <c r="W68" s="25">
        <v>0.02</v>
      </c>
      <c r="X68" s="22"/>
      <c r="Y68" s="25">
        <v>0.02</v>
      </c>
      <c r="Z68" s="38"/>
      <c r="AA68" s="25">
        <v>0.02</v>
      </c>
      <c r="AB68" s="22"/>
      <c r="AC68" s="25">
        <v>0.02</v>
      </c>
      <c r="AD68" s="22"/>
      <c r="AE68" s="25">
        <v>0.02</v>
      </c>
      <c r="AF68" s="22"/>
      <c r="AG68" s="25">
        <v>0.02</v>
      </c>
      <c r="AH68" s="22"/>
    </row>
    <row r="69" spans="1:34" ht="18.75" hidden="1" customHeight="1" outlineLevel="2">
      <c r="A69" s="47" t="s">
        <v>64</v>
      </c>
      <c r="B69" s="47" t="s">
        <v>62</v>
      </c>
      <c r="C69" s="52"/>
      <c r="D69" s="50"/>
      <c r="E69" s="52">
        <v>0</v>
      </c>
      <c r="F69" s="50"/>
      <c r="G69" s="50">
        <f t="shared" si="26"/>
        <v>0</v>
      </c>
      <c r="H69" s="50"/>
      <c r="I69" s="52">
        <v>0</v>
      </c>
      <c r="J69" s="4">
        <f t="shared" si="27"/>
        <v>0</v>
      </c>
      <c r="K69" s="4">
        <f t="shared" ref="K69" si="31">+$G69*(1+Y69)</f>
        <v>0</v>
      </c>
      <c r="L69" s="4">
        <f t="shared" si="28"/>
        <v>0</v>
      </c>
      <c r="M69" s="4">
        <f t="shared" si="29"/>
        <v>0</v>
      </c>
      <c r="O69" s="4">
        <f t="shared" si="30"/>
        <v>0</v>
      </c>
      <c r="Q69" s="4">
        <f t="shared" si="24"/>
        <v>0</v>
      </c>
      <c r="S69" s="4">
        <f t="shared" si="25"/>
        <v>0</v>
      </c>
      <c r="U69" s="20"/>
      <c r="V69" s="22"/>
      <c r="W69" s="25">
        <v>0.02</v>
      </c>
      <c r="X69" s="22"/>
      <c r="Y69" s="25">
        <v>0.02</v>
      </c>
      <c r="Z69" s="38"/>
      <c r="AA69" s="25">
        <v>0.02</v>
      </c>
      <c r="AB69" s="22"/>
      <c r="AC69" s="25">
        <v>0.02</v>
      </c>
      <c r="AD69" s="22"/>
      <c r="AE69" s="25">
        <v>0.02</v>
      </c>
      <c r="AF69" s="22"/>
      <c r="AG69" s="25">
        <v>0.02</v>
      </c>
      <c r="AH69" s="22"/>
    </row>
    <row r="70" spans="1:34" ht="18.75" hidden="1" customHeight="1" outlineLevel="2">
      <c r="A70" s="47" t="s">
        <v>65</v>
      </c>
      <c r="B70" s="47" t="s">
        <v>66</v>
      </c>
      <c r="C70" s="52"/>
      <c r="D70" s="50"/>
      <c r="E70" s="52">
        <v>13726</v>
      </c>
      <c r="F70" s="50"/>
      <c r="G70" s="50">
        <f t="shared" si="26"/>
        <v>14000.52</v>
      </c>
      <c r="H70" s="50"/>
      <c r="I70" s="52">
        <v>8842.85</v>
      </c>
      <c r="J70" s="4">
        <f t="shared" si="27"/>
        <v>13726</v>
      </c>
      <c r="K70" s="4">
        <v>12000</v>
      </c>
      <c r="L70" s="4">
        <f t="shared" si="28"/>
        <v>13726</v>
      </c>
      <c r="M70" s="4">
        <f t="shared" si="29"/>
        <v>12240</v>
      </c>
      <c r="O70" s="4">
        <f t="shared" si="30"/>
        <v>12484.800000000001</v>
      </c>
      <c r="Q70" s="4">
        <f t="shared" si="24"/>
        <v>12734.496000000001</v>
      </c>
      <c r="S70" s="4">
        <f t="shared" si="25"/>
        <v>12989.185920000002</v>
      </c>
      <c r="U70" s="20"/>
      <c r="V70" s="22"/>
      <c r="W70" s="25">
        <v>0.02</v>
      </c>
      <c r="X70" s="22"/>
      <c r="Y70" s="25">
        <v>0.02</v>
      </c>
      <c r="Z70" s="38"/>
      <c r="AA70" s="25">
        <v>0.02</v>
      </c>
      <c r="AB70" s="22"/>
      <c r="AC70" s="25">
        <v>0.02</v>
      </c>
      <c r="AD70" s="22"/>
      <c r="AE70" s="25">
        <v>0.02</v>
      </c>
      <c r="AF70" s="22"/>
      <c r="AG70" s="25">
        <v>0.02</v>
      </c>
      <c r="AH70" s="22"/>
    </row>
    <row r="71" spans="1:34" ht="18.75" hidden="1" customHeight="1" outlineLevel="2">
      <c r="A71" s="47" t="s">
        <v>65</v>
      </c>
      <c r="B71" s="47" t="s">
        <v>67</v>
      </c>
      <c r="C71" s="52"/>
      <c r="D71" s="50"/>
      <c r="E71" s="52"/>
      <c r="F71" s="50"/>
      <c r="G71" s="52"/>
      <c r="H71" s="50"/>
      <c r="I71" s="52"/>
      <c r="J71" s="14"/>
      <c r="K71" s="3"/>
      <c r="L71" s="14"/>
      <c r="M71" s="3"/>
      <c r="O71" s="3"/>
      <c r="Q71" s="3"/>
      <c r="S71" s="3"/>
      <c r="U71" s="20"/>
      <c r="V71" s="22"/>
      <c r="W71" s="20"/>
      <c r="X71" s="22"/>
      <c r="Y71" s="39"/>
      <c r="Z71" s="38"/>
      <c r="AA71" s="20"/>
      <c r="AB71" s="22"/>
      <c r="AC71" s="20"/>
      <c r="AD71" s="22"/>
      <c r="AE71" s="20"/>
      <c r="AF71" s="22"/>
      <c r="AG71" s="20"/>
      <c r="AH71" s="22"/>
    </row>
    <row r="72" spans="1:34" ht="15.75" outlineLevel="1" collapsed="1">
      <c r="A72" s="49" t="s">
        <v>68</v>
      </c>
      <c r="B72" s="49"/>
      <c r="C72" s="51">
        <f>SUBTOTAL(9,C61:C71)</f>
        <v>100000</v>
      </c>
      <c r="D72" s="51"/>
      <c r="E72" s="51">
        <f>SUBTOTAL(9,E61:E71)</f>
        <v>56601.69</v>
      </c>
      <c r="F72" s="51"/>
      <c r="G72" s="51">
        <f>SUBTOTAL(9,G61:G71)</f>
        <v>81921.175799999997</v>
      </c>
      <c r="H72" s="51"/>
      <c r="I72" s="51">
        <f>SUBTOTAL(9,I61:I71)</f>
        <v>247308.74000000002</v>
      </c>
      <c r="J72" s="33"/>
      <c r="K72" s="33">
        <f>SUBTOTAL(9,K61:K71)</f>
        <v>69180</v>
      </c>
      <c r="L72" s="33"/>
      <c r="M72" s="33">
        <f>SUBTOTAL(9,M61:M71)</f>
        <v>72423.600000000006</v>
      </c>
      <c r="N72" s="31"/>
      <c r="O72" s="33">
        <f>SUBTOTAL(9,O61:O71)</f>
        <v>73872.072</v>
      </c>
      <c r="Q72" s="33">
        <f>SUBTOTAL(9,Q61:Q71)</f>
        <v>75349.513439999995</v>
      </c>
      <c r="R72" s="31"/>
      <c r="S72" s="33">
        <f>SUBTOTAL(9,S61:S71)</f>
        <v>76856.503708799995</v>
      </c>
      <c r="U72" s="20"/>
      <c r="V72" s="22"/>
      <c r="W72" s="25"/>
      <c r="X72" s="26"/>
      <c r="Y72" s="25"/>
      <c r="Z72" s="26"/>
      <c r="AA72" s="25"/>
      <c r="AB72" s="22"/>
      <c r="AC72" s="25"/>
      <c r="AD72" s="22"/>
      <c r="AE72" s="25"/>
      <c r="AF72" s="22"/>
      <c r="AG72" s="25"/>
      <c r="AH72" s="22"/>
    </row>
    <row r="73" spans="1:34" ht="15.75" hidden="1" outlineLevel="2">
      <c r="A73" s="47" t="s">
        <v>69</v>
      </c>
      <c r="B73" s="49"/>
      <c r="C73" s="50"/>
      <c r="D73" s="50"/>
      <c r="E73" s="50"/>
      <c r="F73" s="50"/>
      <c r="G73" s="50">
        <v>1000</v>
      </c>
      <c r="H73" s="50"/>
      <c r="I73" s="50">
        <v>0</v>
      </c>
      <c r="J73" s="4"/>
      <c r="K73" s="4">
        <f t="shared" ref="K73" si="32">+$G73*(1+Y73)</f>
        <v>1020</v>
      </c>
      <c r="L73" s="4">
        <f t="shared" ref="L73" si="33">+$E73*(1+Z73)</f>
        <v>0</v>
      </c>
      <c r="M73" s="4">
        <f t="shared" ref="M73" si="34">+$K73*(1+AA73)</f>
        <v>1040.4000000000001</v>
      </c>
      <c r="O73" s="4">
        <f t="shared" ref="O73" si="35">+$M73*(1+AC73)</f>
        <v>1061.2080000000001</v>
      </c>
      <c r="Q73" s="4">
        <f t="shared" ref="Q73:Q80" si="36">+$O73*(1+AE73)</f>
        <v>1082.4321600000001</v>
      </c>
      <c r="S73" s="4">
        <f t="shared" ref="S73:S80" si="37">+$Q73*(1+AG73)</f>
        <v>1104.0808032</v>
      </c>
      <c r="U73" s="20"/>
      <c r="V73" s="22"/>
      <c r="W73" s="25">
        <v>0.02</v>
      </c>
      <c r="X73" s="26"/>
      <c r="Y73" s="25">
        <v>0.02</v>
      </c>
      <c r="Z73" s="26"/>
      <c r="AA73" s="25">
        <v>0.02</v>
      </c>
      <c r="AB73" s="22"/>
      <c r="AC73" s="25">
        <v>0.02</v>
      </c>
      <c r="AD73" s="22"/>
      <c r="AE73" s="25">
        <v>0.02</v>
      </c>
      <c r="AF73" s="22"/>
      <c r="AG73" s="25">
        <v>0.02</v>
      </c>
      <c r="AH73" s="22"/>
    </row>
    <row r="74" spans="1:34" ht="15" hidden="1" outlineLevel="2">
      <c r="A74" s="47" t="s">
        <v>70</v>
      </c>
      <c r="B74" s="47" t="s">
        <v>71</v>
      </c>
      <c r="C74" s="50"/>
      <c r="D74" s="50"/>
      <c r="E74" s="50"/>
      <c r="F74" s="50"/>
      <c r="G74" s="50">
        <f>6*500</f>
        <v>3000</v>
      </c>
      <c r="H74" s="50"/>
      <c r="I74" s="50">
        <v>2486.89</v>
      </c>
      <c r="J74" s="4"/>
      <c r="K74" s="4">
        <f t="shared" ref="K74:K77" si="38">+$G74*(1+Y74)</f>
        <v>3060</v>
      </c>
      <c r="L74" s="4">
        <f t="shared" ref="L74:L77" si="39">+$E74*(1+Z74)</f>
        <v>0</v>
      </c>
      <c r="M74" s="4">
        <f t="shared" ref="M74:M77" si="40">+$K74*(1+AA74)</f>
        <v>3121.2000000000003</v>
      </c>
      <c r="O74" s="4">
        <f t="shared" ref="O74:O77" si="41">+$M74*(1+AC74)</f>
        <v>3183.6240000000003</v>
      </c>
      <c r="Q74" s="4">
        <f t="shared" si="36"/>
        <v>3247.2964800000004</v>
      </c>
      <c r="S74" s="4">
        <f t="shared" si="37"/>
        <v>3312.2424096000004</v>
      </c>
      <c r="U74" s="20"/>
      <c r="V74" s="22"/>
      <c r="W74" s="25">
        <v>0.02</v>
      </c>
      <c r="X74" s="26"/>
      <c r="Y74" s="25">
        <v>0.02</v>
      </c>
      <c r="Z74" s="26"/>
      <c r="AA74" s="25">
        <v>0.02</v>
      </c>
      <c r="AB74" s="22"/>
      <c r="AC74" s="25">
        <v>0.02</v>
      </c>
      <c r="AD74" s="22"/>
      <c r="AE74" s="25">
        <v>0.02</v>
      </c>
      <c r="AF74" s="22"/>
      <c r="AG74" s="25">
        <v>0.02</v>
      </c>
      <c r="AH74" s="22"/>
    </row>
    <row r="75" spans="1:34" ht="15" hidden="1" outlineLevel="2">
      <c r="A75" s="47" t="s">
        <v>70</v>
      </c>
      <c r="B75" s="47" t="s">
        <v>72</v>
      </c>
      <c r="C75" s="50"/>
      <c r="D75" s="50"/>
      <c r="E75" s="50"/>
      <c r="F75" s="50"/>
      <c r="G75" s="50">
        <f>2*1000</f>
        <v>2000</v>
      </c>
      <c r="H75" s="50"/>
      <c r="I75" s="50">
        <v>1982.35</v>
      </c>
      <c r="J75" s="4"/>
      <c r="K75" s="4">
        <v>3000</v>
      </c>
      <c r="L75" s="4">
        <f t="shared" si="39"/>
        <v>0</v>
      </c>
      <c r="M75" s="4">
        <f t="shared" si="40"/>
        <v>3060</v>
      </c>
      <c r="O75" s="4">
        <f t="shared" si="41"/>
        <v>3121.2000000000003</v>
      </c>
      <c r="Q75" s="4">
        <f t="shared" si="36"/>
        <v>3183.6240000000003</v>
      </c>
      <c r="S75" s="4">
        <f t="shared" si="37"/>
        <v>3247.2964800000004</v>
      </c>
      <c r="U75" s="20"/>
      <c r="V75" s="22"/>
      <c r="W75" s="25">
        <v>0.02</v>
      </c>
      <c r="X75" s="26"/>
      <c r="Y75" s="25">
        <v>0.02</v>
      </c>
      <c r="Z75" s="26"/>
      <c r="AA75" s="25">
        <v>0.02</v>
      </c>
      <c r="AB75" s="22"/>
      <c r="AC75" s="25">
        <v>0.02</v>
      </c>
      <c r="AD75" s="22"/>
      <c r="AE75" s="25">
        <v>0.02</v>
      </c>
      <c r="AF75" s="22"/>
      <c r="AG75" s="25">
        <v>0.02</v>
      </c>
      <c r="AH75" s="22"/>
    </row>
    <row r="76" spans="1:34" ht="15.75" hidden="1" outlineLevel="2">
      <c r="A76" s="47" t="s">
        <v>73</v>
      </c>
      <c r="B76" s="49"/>
      <c r="C76" s="50"/>
      <c r="D76" s="50"/>
      <c r="E76" s="50"/>
      <c r="F76" s="50"/>
      <c r="G76" s="50">
        <v>1500</v>
      </c>
      <c r="H76" s="50"/>
      <c r="I76" s="50">
        <v>6063.99</v>
      </c>
      <c r="J76" s="4"/>
      <c r="K76" s="4">
        <v>4000</v>
      </c>
      <c r="L76" s="4">
        <f t="shared" si="39"/>
        <v>0</v>
      </c>
      <c r="M76" s="4">
        <f t="shared" si="40"/>
        <v>4080</v>
      </c>
      <c r="O76" s="4">
        <f t="shared" si="41"/>
        <v>4161.6000000000004</v>
      </c>
      <c r="Q76" s="4">
        <f t="shared" si="36"/>
        <v>4244.8320000000003</v>
      </c>
      <c r="S76" s="4">
        <f t="shared" si="37"/>
        <v>4329.7286400000003</v>
      </c>
      <c r="U76" s="20"/>
      <c r="V76" s="22"/>
      <c r="W76" s="25">
        <v>0.02</v>
      </c>
      <c r="X76" s="26"/>
      <c r="Y76" s="25">
        <v>0.02</v>
      </c>
      <c r="Z76" s="26"/>
      <c r="AA76" s="25">
        <v>0.02</v>
      </c>
      <c r="AB76" s="22"/>
      <c r="AC76" s="25">
        <v>0.02</v>
      </c>
      <c r="AD76" s="22"/>
      <c r="AE76" s="25">
        <v>0.02</v>
      </c>
      <c r="AF76" s="22"/>
      <c r="AG76" s="25">
        <v>0.02</v>
      </c>
      <c r="AH76" s="22"/>
    </row>
    <row r="77" spans="1:34" ht="15.75" hidden="1" outlineLevel="2">
      <c r="A77" s="47" t="s">
        <v>74</v>
      </c>
      <c r="B77" s="49"/>
      <c r="C77" s="50"/>
      <c r="D77" s="50"/>
      <c r="E77" s="50"/>
      <c r="F77" s="50"/>
      <c r="G77" s="50">
        <v>0</v>
      </c>
      <c r="H77" s="50"/>
      <c r="I77" s="50"/>
      <c r="J77" s="4"/>
      <c r="K77" s="4">
        <f t="shared" si="38"/>
        <v>0</v>
      </c>
      <c r="L77" s="4">
        <f t="shared" si="39"/>
        <v>0</v>
      </c>
      <c r="M77" s="4">
        <f t="shared" si="40"/>
        <v>0</v>
      </c>
      <c r="O77" s="4">
        <f t="shared" si="41"/>
        <v>0</v>
      </c>
      <c r="Q77" s="4">
        <f t="shared" si="36"/>
        <v>0</v>
      </c>
      <c r="S77" s="4">
        <f t="shared" si="37"/>
        <v>0</v>
      </c>
      <c r="U77" s="20"/>
      <c r="V77" s="22"/>
      <c r="W77" s="25">
        <v>0.02</v>
      </c>
      <c r="X77" s="26"/>
      <c r="Y77" s="25">
        <v>0.02</v>
      </c>
      <c r="Z77" s="26"/>
      <c r="AA77" s="25">
        <v>0.02</v>
      </c>
      <c r="AB77" s="22"/>
      <c r="AC77" s="25">
        <v>0.02</v>
      </c>
      <c r="AD77" s="22"/>
      <c r="AE77" s="25">
        <v>0.02</v>
      </c>
      <c r="AF77" s="22"/>
      <c r="AG77" s="25">
        <v>0.02</v>
      </c>
      <c r="AH77" s="22"/>
    </row>
    <row r="78" spans="1:34" ht="15.75" hidden="1" outlineLevel="2">
      <c r="A78" s="47" t="s">
        <v>75</v>
      </c>
      <c r="B78" s="49"/>
      <c r="C78" s="50"/>
      <c r="D78" s="50"/>
      <c r="E78" s="50"/>
      <c r="F78" s="50"/>
      <c r="G78" s="50"/>
      <c r="H78" s="50"/>
      <c r="I78" s="50"/>
      <c r="J78" s="4"/>
      <c r="K78" s="4">
        <v>1000</v>
      </c>
      <c r="L78" s="4">
        <f t="shared" ref="L78" si="42">+$E78*(1+Z78)</f>
        <v>0</v>
      </c>
      <c r="M78" s="4">
        <f t="shared" ref="M78" si="43">+$K78*(1+AA78)</f>
        <v>1020</v>
      </c>
      <c r="O78" s="4">
        <f t="shared" ref="O78" si="44">+$M78*(1+AC78)</f>
        <v>1040.4000000000001</v>
      </c>
      <c r="Q78" s="4">
        <f t="shared" si="36"/>
        <v>1061.2080000000001</v>
      </c>
      <c r="S78" s="4">
        <f t="shared" si="37"/>
        <v>1082.4321600000001</v>
      </c>
      <c r="U78" s="20"/>
      <c r="V78" s="22"/>
      <c r="W78" s="25"/>
      <c r="X78" s="26"/>
      <c r="Y78" s="25">
        <v>0.02</v>
      </c>
      <c r="Z78" s="26"/>
      <c r="AA78" s="25">
        <v>0.02</v>
      </c>
      <c r="AB78" s="22"/>
      <c r="AC78" s="25">
        <v>0.02</v>
      </c>
      <c r="AD78" s="22"/>
      <c r="AE78" s="25">
        <v>0.02</v>
      </c>
      <c r="AF78" s="22"/>
      <c r="AG78" s="25">
        <v>0.02</v>
      </c>
      <c r="AH78" s="22"/>
    </row>
    <row r="79" spans="1:34" ht="15.75" hidden="1" outlineLevel="2">
      <c r="A79" s="47" t="s">
        <v>76</v>
      </c>
      <c r="B79" s="49"/>
      <c r="C79" s="50"/>
      <c r="D79" s="50"/>
      <c r="E79" s="50"/>
      <c r="F79" s="50"/>
      <c r="G79" s="50"/>
      <c r="H79" s="50"/>
      <c r="I79" s="50">
        <v>299</v>
      </c>
      <c r="J79" s="4"/>
      <c r="K79" s="4">
        <v>1000</v>
      </c>
      <c r="L79" s="4">
        <f t="shared" ref="L79" si="45">+$E79*(1+Z79)</f>
        <v>0</v>
      </c>
      <c r="M79" s="4">
        <f t="shared" ref="M79" si="46">+$K79*(1+AA79)</f>
        <v>1020</v>
      </c>
      <c r="O79" s="4">
        <f t="shared" ref="O79" si="47">+$M79*(1+AC79)</f>
        <v>1040.4000000000001</v>
      </c>
      <c r="Q79" s="4">
        <f t="shared" si="36"/>
        <v>1061.2080000000001</v>
      </c>
      <c r="S79" s="4">
        <f t="shared" si="37"/>
        <v>1082.4321600000001</v>
      </c>
      <c r="U79" s="20"/>
      <c r="V79" s="22"/>
      <c r="W79" s="25"/>
      <c r="X79" s="26"/>
      <c r="Y79" s="25">
        <v>0.02</v>
      </c>
      <c r="Z79" s="26"/>
      <c r="AA79" s="25">
        <v>0.02</v>
      </c>
      <c r="AB79" s="22"/>
      <c r="AC79" s="25">
        <v>0.02</v>
      </c>
      <c r="AD79" s="22"/>
      <c r="AE79" s="25">
        <v>0.02</v>
      </c>
      <c r="AF79" s="22"/>
      <c r="AG79" s="25">
        <v>0.02</v>
      </c>
      <c r="AH79" s="22"/>
    </row>
    <row r="80" spans="1:34" ht="15.75" hidden="1" outlineLevel="2">
      <c r="A80" s="47" t="s">
        <v>77</v>
      </c>
      <c r="B80" s="49"/>
      <c r="C80" s="50">
        <v>10000</v>
      </c>
      <c r="D80" s="50"/>
      <c r="E80" s="50">
        <v>6545.85</v>
      </c>
      <c r="F80" s="50"/>
      <c r="G80" s="50">
        <v>0</v>
      </c>
      <c r="H80" s="50"/>
      <c r="I80" s="50">
        <v>0</v>
      </c>
      <c r="J80" s="4"/>
      <c r="K80" s="4">
        <f t="shared" ref="K80" si="48">+$G80*(1+Y80)</f>
        <v>0</v>
      </c>
      <c r="L80" s="4">
        <f t="shared" ref="L80" si="49">+$E80*(1+Z80)</f>
        <v>6545.85</v>
      </c>
      <c r="M80" s="4">
        <f t="shared" ref="M80" si="50">+$K80*(1+AA80)</f>
        <v>0</v>
      </c>
      <c r="O80" s="4">
        <f t="shared" ref="O80" si="51">+$M80*(1+AC80)</f>
        <v>0</v>
      </c>
      <c r="Q80" s="4">
        <f t="shared" si="36"/>
        <v>0</v>
      </c>
      <c r="S80" s="4">
        <f t="shared" si="37"/>
        <v>0</v>
      </c>
      <c r="U80" s="20"/>
      <c r="V80" s="22"/>
      <c r="W80" s="25">
        <v>0.02</v>
      </c>
      <c r="X80" s="26"/>
      <c r="Y80" s="25">
        <v>0.02</v>
      </c>
      <c r="Z80" s="26"/>
      <c r="AA80" s="25">
        <v>0.02</v>
      </c>
      <c r="AB80" s="22"/>
      <c r="AC80" s="25">
        <v>0.02</v>
      </c>
      <c r="AD80" s="22"/>
      <c r="AE80" s="25">
        <v>0.02</v>
      </c>
      <c r="AF80" s="22"/>
      <c r="AG80" s="25">
        <v>0.02</v>
      </c>
      <c r="AH80" s="22"/>
    </row>
    <row r="81" spans="1:34" ht="18.75" customHeight="1" outlineLevel="1" collapsed="1">
      <c r="A81" s="49" t="s">
        <v>78</v>
      </c>
      <c r="B81" s="49"/>
      <c r="C81" s="51">
        <f>SUBTOTAL(9,C73:C80)</f>
        <v>10000</v>
      </c>
      <c r="D81" s="51"/>
      <c r="E81" s="51">
        <f>SUBTOTAL(9,E73:E80)</f>
        <v>6545.85</v>
      </c>
      <c r="F81" s="51"/>
      <c r="G81" s="51">
        <f>SUBTOTAL(9,G73:G80)</f>
        <v>7500</v>
      </c>
      <c r="H81" s="51"/>
      <c r="I81" s="51">
        <f>SUBTOTAL(9,I73:I80)</f>
        <v>10832.23</v>
      </c>
      <c r="J81" s="33"/>
      <c r="K81" s="33">
        <f>SUBTOTAL(9,K73:K80)</f>
        <v>13080</v>
      </c>
      <c r="L81" s="33"/>
      <c r="M81" s="33">
        <f>SUBTOTAL(9,M73:M80)</f>
        <v>13341.6</v>
      </c>
      <c r="N81" s="31"/>
      <c r="O81" s="33">
        <f>SUBTOTAL(9,O73:O80)</f>
        <v>13608.432000000001</v>
      </c>
      <c r="Q81" s="33">
        <f>SUBTOTAL(9,Q73:Q80)</f>
        <v>13880.600640000002</v>
      </c>
      <c r="R81" s="31"/>
      <c r="S81" s="33">
        <f>SUBTOTAL(9,S73:S80)</f>
        <v>14158.212652800001</v>
      </c>
      <c r="U81" s="20"/>
      <c r="V81" s="22"/>
      <c r="W81" s="25"/>
      <c r="X81" s="26"/>
      <c r="Y81" s="25"/>
      <c r="Z81" s="26"/>
      <c r="AA81" s="25"/>
      <c r="AB81" s="22"/>
      <c r="AC81" s="25"/>
      <c r="AD81" s="22"/>
      <c r="AE81" s="25"/>
      <c r="AF81" s="22"/>
      <c r="AG81" s="25"/>
      <c r="AH81" s="22"/>
    </row>
    <row r="82" spans="1:34" s="2" customFormat="1" ht="18.75" hidden="1" customHeight="1" outlineLevel="2">
      <c r="A82" s="47" t="s">
        <v>79</v>
      </c>
      <c r="B82" s="47"/>
      <c r="C82" s="52">
        <v>10000</v>
      </c>
      <c r="D82" s="50"/>
      <c r="E82" s="52">
        <v>9953.4</v>
      </c>
      <c r="F82" s="50"/>
      <c r="G82" s="50">
        <v>0</v>
      </c>
      <c r="H82" s="50"/>
      <c r="I82" s="52"/>
      <c r="J82" s="4">
        <f>+$E82*(1+X82)</f>
        <v>9953.4</v>
      </c>
      <c r="K82" s="4">
        <f>+$G82*(1+Y82)</f>
        <v>0</v>
      </c>
      <c r="L82" s="4">
        <f>+$E82*(1+Z82)</f>
        <v>9953.4</v>
      </c>
      <c r="M82" s="4">
        <f>+$K82*(1+AA82)</f>
        <v>0</v>
      </c>
      <c r="N82"/>
      <c r="O82" s="4">
        <f>+$K82*(1+AC82)</f>
        <v>0</v>
      </c>
      <c r="P82" s="13"/>
      <c r="Q82" s="4">
        <f>+$K82*(1+AI82)</f>
        <v>0</v>
      </c>
      <c r="R82"/>
      <c r="S82" s="4">
        <f>+$K82*(1+AK82)</f>
        <v>0</v>
      </c>
      <c r="T82" s="13"/>
      <c r="U82" s="20"/>
      <c r="V82" s="22"/>
      <c r="W82" s="25">
        <v>0.02</v>
      </c>
      <c r="X82" s="26"/>
      <c r="Y82" s="25">
        <v>0.02</v>
      </c>
      <c r="Z82" s="26"/>
      <c r="AA82" s="25">
        <v>0.02</v>
      </c>
      <c r="AB82" s="22"/>
      <c r="AC82" s="25">
        <v>0.02</v>
      </c>
      <c r="AD82" s="22"/>
      <c r="AE82" s="25">
        <v>0.02</v>
      </c>
      <c r="AF82" s="22"/>
      <c r="AG82" s="25">
        <v>0.02</v>
      </c>
      <c r="AH82" s="22"/>
    </row>
    <row r="83" spans="1:34" s="2" customFormat="1" ht="18.75" hidden="1" customHeight="1" outlineLevel="2">
      <c r="A83" s="47" t="s">
        <v>80</v>
      </c>
      <c r="B83" s="47"/>
      <c r="C83" s="52">
        <v>0</v>
      </c>
      <c r="D83" s="50"/>
      <c r="E83" s="52">
        <v>20496</v>
      </c>
      <c r="F83" s="50"/>
      <c r="G83" s="52">
        <f>(20000-2757.4)*0.7</f>
        <v>12069.819999999998</v>
      </c>
      <c r="H83" s="50"/>
      <c r="I83" s="52">
        <v>37123</v>
      </c>
      <c r="J83" s="14"/>
      <c r="K83" s="3"/>
      <c r="L83" s="14"/>
      <c r="M83" s="3"/>
      <c r="N83"/>
      <c r="O83" s="3"/>
      <c r="P83" s="13"/>
      <c r="Q83" s="3"/>
      <c r="R83"/>
      <c r="S83" s="3"/>
      <c r="T83" s="13"/>
      <c r="U83" s="20"/>
      <c r="V83" s="22"/>
      <c r="W83" s="25"/>
      <c r="X83" s="26"/>
      <c r="Y83" s="25"/>
      <c r="Z83" s="26"/>
      <c r="AA83" s="25"/>
      <c r="AB83" s="22"/>
      <c r="AC83" s="25"/>
      <c r="AD83" s="22"/>
      <c r="AE83" s="25"/>
      <c r="AF83" s="22"/>
      <c r="AG83" s="25"/>
      <c r="AH83" s="22"/>
    </row>
    <row r="84" spans="1:34" s="2" customFormat="1" ht="18.75" customHeight="1" outlineLevel="1" collapsed="1" thickBot="1">
      <c r="A84" s="49" t="s">
        <v>81</v>
      </c>
      <c r="B84" s="49"/>
      <c r="C84" s="53">
        <f>SUBTOTAL(9,C82:C82)</f>
        <v>10000</v>
      </c>
      <c r="D84" s="51"/>
      <c r="E84" s="53">
        <f>SUBTOTAL(9,E82:E83)</f>
        <v>30449.4</v>
      </c>
      <c r="F84" s="51"/>
      <c r="G84" s="53">
        <f>SUBTOTAL(9,G82:G83)</f>
        <v>12069.819999999998</v>
      </c>
      <c r="H84" s="51"/>
      <c r="I84" s="53">
        <f>SUBTOTAL(9,I82:I83)</f>
        <v>37123</v>
      </c>
      <c r="J84" s="33"/>
      <c r="K84" s="32">
        <f>SUBTOTAL(9,K82:K83)</f>
        <v>0</v>
      </c>
      <c r="L84" s="33"/>
      <c r="M84" s="32">
        <f>SUBTOTAL(9,M82:M83)</f>
        <v>0</v>
      </c>
      <c r="N84" s="31"/>
      <c r="O84" s="32">
        <f>SUBTOTAL(9,O82:O83)</f>
        <v>0</v>
      </c>
      <c r="P84" s="13"/>
      <c r="Q84" s="32">
        <f>SUBTOTAL(9,Q82:Q83)</f>
        <v>0</v>
      </c>
      <c r="R84" s="31"/>
      <c r="S84" s="32">
        <f>SUBTOTAL(9,S82:S83)</f>
        <v>0</v>
      </c>
      <c r="T84" s="13"/>
      <c r="U84" s="23"/>
      <c r="V84" s="24"/>
      <c r="W84" s="40"/>
      <c r="X84" s="41"/>
      <c r="Y84" s="40"/>
      <c r="Z84" s="41"/>
      <c r="AA84" s="40"/>
      <c r="AB84" s="24"/>
      <c r="AC84" s="40"/>
      <c r="AD84" s="24"/>
      <c r="AE84" s="40"/>
      <c r="AF84" s="24"/>
      <c r="AG84" s="40"/>
      <c r="AH84" s="24"/>
    </row>
    <row r="85" spans="1:34" s="2" customFormat="1" ht="18.75" customHeight="1" thickBot="1">
      <c r="A85" s="49" t="s">
        <v>82</v>
      </c>
      <c r="B85" s="47"/>
      <c r="C85" s="58">
        <f>SUBTOTAL(9,C35:C82)</f>
        <v>288700</v>
      </c>
      <c r="D85" s="57"/>
      <c r="E85" s="58">
        <f>SUBTOTAL(9,E35:E84)</f>
        <v>342177.41</v>
      </c>
      <c r="F85" s="57"/>
      <c r="G85" s="58">
        <f>SUBTOTAL(9,G35:G84)</f>
        <v>387001.51760000002</v>
      </c>
      <c r="H85" s="57"/>
      <c r="I85" s="58">
        <f>SUBTOTAL(9,I35:I84)</f>
        <v>556555.42999999993</v>
      </c>
      <c r="J85" s="9"/>
      <c r="K85" s="7">
        <f>SUBTOTAL(9,K35:K84)</f>
        <v>320860</v>
      </c>
      <c r="L85"/>
      <c r="M85" s="7">
        <f>SUBTOTAL(9,M35:M84)</f>
        <v>298339.20000000001</v>
      </c>
      <c r="N85"/>
      <c r="O85" s="7">
        <f>SUBTOTAL(9,O35:O84)</f>
        <v>301036.50400000002</v>
      </c>
      <c r="P85" s="13"/>
      <c r="Q85" s="7">
        <f>SUBTOTAL(9,Q35:Q84)</f>
        <v>302954.11407999997</v>
      </c>
      <c r="R85"/>
      <c r="S85" s="7">
        <f>SUBTOTAL(9,S35:S84)</f>
        <v>369906.71636160009</v>
      </c>
      <c r="T85" s="13"/>
      <c r="U85"/>
      <c r="V85"/>
      <c r="W85" s="37"/>
      <c r="X85" s="37"/>
      <c r="Y85" s="37"/>
      <c r="Z85" s="37"/>
      <c r="AA85" s="37"/>
      <c r="AB85"/>
      <c r="AC85" s="37"/>
      <c r="AD85"/>
      <c r="AE85" s="37"/>
      <c r="AF85"/>
      <c r="AG85" s="37"/>
      <c r="AH85"/>
    </row>
    <row r="86" spans="1:34" ht="18.75" customHeight="1" thickBot="1">
      <c r="A86" s="55"/>
      <c r="B86" s="55"/>
      <c r="C86" s="58"/>
      <c r="D86" s="57"/>
      <c r="E86" s="58"/>
      <c r="F86" s="57"/>
      <c r="G86" s="58"/>
      <c r="H86" s="57"/>
      <c r="I86" s="58"/>
      <c r="J86" s="9"/>
      <c r="K86" s="7"/>
      <c r="M86" s="7"/>
      <c r="O86" s="7"/>
      <c r="Q86" s="7"/>
      <c r="S86" s="7"/>
    </row>
    <row r="87" spans="1:34" ht="15.75" collapsed="1" thickBot="1">
      <c r="A87" s="55" t="s">
        <v>83</v>
      </c>
      <c r="B87" s="55"/>
      <c r="C87" s="58">
        <f>C32-C85</f>
        <v>11300</v>
      </c>
      <c r="D87" s="57"/>
      <c r="E87" s="58">
        <f>E32-E85</f>
        <v>2316.2900000000373</v>
      </c>
      <c r="F87" s="57"/>
      <c r="G87" s="58">
        <f>G32-G85</f>
        <v>-30828.240930000029</v>
      </c>
      <c r="H87" s="57"/>
      <c r="I87" s="58">
        <f>I32-I85</f>
        <v>-63371.04999999993</v>
      </c>
      <c r="J87" s="8"/>
      <c r="K87" s="7">
        <f>K32-K85</f>
        <v>7340.7900000000373</v>
      </c>
      <c r="M87" s="7">
        <f>M32-M85</f>
        <v>4961.5899999999674</v>
      </c>
      <c r="O87" s="7">
        <f>O32-O85</f>
        <v>5464.2859999999637</v>
      </c>
      <c r="Q87" s="7">
        <f>Q32-Q85</f>
        <v>10146.675920000009</v>
      </c>
      <c r="S87" s="7">
        <f>S32-S85</f>
        <v>-31055.926361600053</v>
      </c>
    </row>
    <row r="88" spans="1:34">
      <c r="A88" s="59"/>
      <c r="B88" s="59"/>
      <c r="C88" s="60"/>
      <c r="D88" s="60"/>
      <c r="E88" s="60"/>
      <c r="F88" s="60"/>
      <c r="G88" s="60"/>
      <c r="H88" s="60"/>
      <c r="I88" s="60"/>
      <c r="AB88">
        <f>SUBTOTAL(9,AB87:AB87)</f>
        <v>0</v>
      </c>
      <c r="AD88">
        <f>SUBTOTAL(9,AD87:AD87)</f>
        <v>0</v>
      </c>
      <c r="AF88">
        <f t="shared" ref="AF88" si="52">SUBTOTAL(9,AF87:AF87)</f>
        <v>0</v>
      </c>
      <c r="AH88">
        <f t="shared" ref="AH88" si="53">SUBTOTAL(9,AH87:AH87)</f>
        <v>0</v>
      </c>
    </row>
    <row r="89" spans="1:34" ht="15.75" collapsed="1">
      <c r="A89" s="61" t="s">
        <v>84</v>
      </c>
      <c r="B89" s="61"/>
      <c r="C89" s="62"/>
      <c r="D89" s="62"/>
      <c r="E89" s="63">
        <f>E87</f>
        <v>2316.2900000000373</v>
      </c>
      <c r="F89" s="62"/>
      <c r="G89" s="63">
        <f>E89+G87</f>
        <v>-28511.950929999992</v>
      </c>
      <c r="H89" s="62"/>
      <c r="I89" s="63">
        <f>I87</f>
        <v>-63371.04999999993</v>
      </c>
      <c r="J89" s="10"/>
      <c r="K89" s="12">
        <f>K87</f>
        <v>7340.7900000000373</v>
      </c>
      <c r="L89" s="11"/>
      <c r="M89" s="12">
        <f>K89+M87</f>
        <v>12302.380000000005</v>
      </c>
      <c r="N89" s="11"/>
      <c r="O89" s="12">
        <f>M89+O87</f>
        <v>17766.665999999968</v>
      </c>
      <c r="Q89" s="12">
        <f>O89+Q87</f>
        <v>27913.341919999977</v>
      </c>
      <c r="R89" s="11"/>
      <c r="S89" s="12">
        <f>Q89+S87</f>
        <v>-3142.5844416000764</v>
      </c>
    </row>
    <row r="90" spans="1:34" s="11" customFormat="1" ht="15" collapsed="1">
      <c r="A90"/>
      <c r="B90"/>
      <c r="C90" s="1"/>
      <c r="D90" s="1"/>
      <c r="E90" s="1"/>
      <c r="F90" s="1"/>
      <c r="G90" s="1"/>
      <c r="H90" s="1"/>
      <c r="I90" s="1"/>
      <c r="J90" s="1"/>
      <c r="K90" s="3"/>
      <c r="L90"/>
      <c r="M90"/>
      <c r="N90"/>
      <c r="O90"/>
      <c r="Q90"/>
      <c r="R90"/>
      <c r="S90"/>
      <c r="AB90" s="11">
        <f>SUBTOTAL(9,AB2:AB89)</f>
        <v>5782</v>
      </c>
      <c r="AD90" s="11">
        <f>SUBTOTAL(9,AD2:AD89)</f>
        <v>5784</v>
      </c>
      <c r="AF90" s="11">
        <f t="shared" ref="AF90" si="54">SUBTOTAL(9,AF2:AF89)</f>
        <v>5986</v>
      </c>
      <c r="AH90" s="11">
        <f t="shared" ref="AH90" si="55">SUBTOTAL(9,AH2:AH89)</f>
        <v>5988</v>
      </c>
    </row>
    <row r="91" spans="1:34" s="11" customFormat="1" ht="15">
      <c r="A91"/>
      <c r="B91"/>
      <c r="C91" s="1"/>
      <c r="D91" s="1"/>
      <c r="E91" s="1"/>
      <c r="F91" s="1"/>
      <c r="G91" s="1"/>
      <c r="H91" s="1"/>
      <c r="I91" s="1"/>
      <c r="J91" s="1"/>
      <c r="K91" s="1"/>
      <c r="L91"/>
      <c r="M91"/>
      <c r="N91"/>
      <c r="O91"/>
      <c r="Q91"/>
      <c r="R91"/>
      <c r="S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154" spans="1:1">
      <c r="A154" t="s">
        <v>85</v>
      </c>
    </row>
    <row r="155" spans="1:1">
      <c r="A155" t="s">
        <v>86</v>
      </c>
    </row>
    <row r="157" spans="1:1">
      <c r="A157" t="s">
        <v>87</v>
      </c>
    </row>
    <row r="158" spans="1:1">
      <c r="A158" t="s">
        <v>88</v>
      </c>
    </row>
    <row r="159" spans="1:1">
      <c r="A159" t="s">
        <v>89</v>
      </c>
    </row>
    <row r="160" spans="1:1">
      <c r="A160" t="s">
        <v>90</v>
      </c>
    </row>
    <row r="161" spans="1:1">
      <c r="A161" t="s">
        <v>91</v>
      </c>
    </row>
    <row r="162" spans="1:1">
      <c r="A162" t="s">
        <v>92</v>
      </c>
    </row>
  </sheetData>
  <mergeCells count="16">
    <mergeCell ref="AE1:AF1"/>
    <mergeCell ref="AG1:AH1"/>
    <mergeCell ref="AE34:AF34"/>
    <mergeCell ref="AG34:AH34"/>
    <mergeCell ref="A1:B1"/>
    <mergeCell ref="A34:B34"/>
    <mergeCell ref="Y1:Z1"/>
    <mergeCell ref="AA1:AB1"/>
    <mergeCell ref="AC1:AD1"/>
    <mergeCell ref="U34:V34"/>
    <mergeCell ref="W34:X34"/>
    <mergeCell ref="Y34:Z34"/>
    <mergeCell ref="AA34:AB34"/>
    <mergeCell ref="AC34:AD34"/>
    <mergeCell ref="U1:V1"/>
    <mergeCell ref="W1:X1"/>
  </mergeCells>
  <phoneticPr fontId="8" type="noConversion"/>
  <pageMargins left="0.75000000000000011" right="0.75000000000000011" top="0.39000000000000007" bottom="1" header="0.5" footer="0.5"/>
  <pageSetup paperSize="9" orientation="landscape" horizontalDpi="4294967292" verticalDpi="4294967292" r:id="rId1"/>
  <headerFooter>
    <oddFooter>&amp;L&amp;D - &amp;P/&amp;N&amp;R&amp;F - &amp;A</oddFooter>
  </headerFooter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4C7F-DF9C-46A4-9FB6-F7340CFB767E}">
  <dimension ref="A1:B15"/>
  <sheetViews>
    <sheetView workbookViewId="0" xr3:uid="{8E72506D-97AE-539F-8837-0A87A9CDC23D}">
      <selection activeCell="A12" sqref="A12"/>
    </sheetView>
  </sheetViews>
  <sheetFormatPr defaultRowHeight="12.75"/>
  <cols>
    <col min="1" max="1" width="11" bestFit="1" customWidth="1"/>
    <col min="2" max="2" width="14.28515625" bestFit="1" customWidth="1"/>
  </cols>
  <sheetData>
    <row r="1" spans="1:2" ht="15.75">
      <c r="A1" s="67" t="s">
        <v>93</v>
      </c>
      <c r="B1" s="67"/>
    </row>
    <row r="2" spans="1:2" ht="15.75">
      <c r="A2" s="53" t="s">
        <v>94</v>
      </c>
      <c r="B2" s="53">
        <f>142875+6231.25</f>
        <v>149106.25</v>
      </c>
    </row>
    <row r="3" spans="1:2" ht="15.75">
      <c r="A3" s="53" t="s">
        <v>95</v>
      </c>
      <c r="B3" s="53">
        <v>31250</v>
      </c>
    </row>
    <row r="4" spans="1:2" ht="8.25" customHeight="1">
      <c r="A4" s="53"/>
      <c r="B4" s="53"/>
    </row>
    <row r="5" spans="1:2" ht="15.75">
      <c r="A5" s="53" t="s">
        <v>96</v>
      </c>
      <c r="B5" s="53">
        <f>SUM(B2:B4)</f>
        <v>180356.25</v>
      </c>
    </row>
    <row r="6" spans="1:2" ht="9" customHeight="1">
      <c r="A6" s="53"/>
      <c r="B6" s="53"/>
    </row>
    <row r="7" spans="1:2" ht="15.75">
      <c r="A7" s="53" t="s">
        <v>97</v>
      </c>
      <c r="B7" s="53">
        <v>156627</v>
      </c>
    </row>
    <row r="8" spans="1:2" ht="10.5" customHeight="1">
      <c r="A8" s="53"/>
      <c r="B8" s="53"/>
    </row>
    <row r="9" spans="1:2" ht="15.75">
      <c r="A9" s="53" t="s">
        <v>98</v>
      </c>
      <c r="B9" s="53">
        <f>B5-B7</f>
        <v>23729.25</v>
      </c>
    </row>
    <row r="10" spans="1:2">
      <c r="B10" s="1"/>
    </row>
    <row r="11" spans="1:2">
      <c r="B11" s="1"/>
    </row>
    <row r="12" spans="1:2">
      <c r="B12" s="1"/>
    </row>
    <row r="13" spans="1:2">
      <c r="B13" s="1"/>
    </row>
    <row r="14" spans="1:2">
      <c r="B14" s="1"/>
    </row>
    <row r="15" spans="1:2">
      <c r="B15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8"/>
  <sheetViews>
    <sheetView workbookViewId="0" xr3:uid="{958C4451-9541-5A59-BF78-D2F731DF1C81}">
      <selection activeCell="B18" sqref="B18"/>
    </sheetView>
  </sheetViews>
  <sheetFormatPr defaultRowHeight="12.75"/>
  <cols>
    <col min="1" max="1" width="26.85546875" customWidth="1"/>
    <col min="2" max="2" width="9.5703125" bestFit="1" customWidth="1"/>
    <col min="6" max="6" width="10.28515625" bestFit="1" customWidth="1"/>
  </cols>
  <sheetData>
    <row r="3" spans="1:6">
      <c r="A3" s="31" t="s">
        <v>24</v>
      </c>
    </row>
    <row r="4" spans="1:6">
      <c r="A4" t="s">
        <v>99</v>
      </c>
    </row>
    <row r="6" spans="1:6">
      <c r="B6" t="s">
        <v>100</v>
      </c>
      <c r="C6" t="s">
        <v>101</v>
      </c>
      <c r="D6" t="s">
        <v>96</v>
      </c>
      <c r="E6" t="s">
        <v>102</v>
      </c>
    </row>
    <row r="7" spans="1:6">
      <c r="A7" t="s">
        <v>103</v>
      </c>
      <c r="B7" s="16">
        <v>1250</v>
      </c>
      <c r="C7" s="16">
        <v>250</v>
      </c>
      <c r="D7" s="16">
        <f>C7+B7</f>
        <v>1500</v>
      </c>
      <c r="E7" s="16">
        <v>4</v>
      </c>
      <c r="F7" s="16">
        <f>E7*D7</f>
        <v>6000</v>
      </c>
    </row>
    <row r="8" spans="1:6">
      <c r="A8" t="s">
        <v>104</v>
      </c>
      <c r="B8" s="35">
        <v>1875</v>
      </c>
      <c r="C8" s="35">
        <v>250</v>
      </c>
      <c r="D8" s="16">
        <f>C8+B8</f>
        <v>2125</v>
      </c>
      <c r="E8" s="16">
        <v>6</v>
      </c>
      <c r="F8" s="16">
        <f>E8*D8</f>
        <v>12750</v>
      </c>
    </row>
    <row r="9" spans="1:6">
      <c r="A9" t="s">
        <v>20</v>
      </c>
      <c r="B9" s="35">
        <v>1725</v>
      </c>
      <c r="C9" s="35">
        <v>250</v>
      </c>
      <c r="D9" s="16">
        <f t="shared" ref="D9:D10" si="0">C9+B9</f>
        <v>1975</v>
      </c>
      <c r="E9" s="16">
        <v>3</v>
      </c>
      <c r="F9" s="16">
        <f t="shared" ref="F9:F10" si="1">E9*D9</f>
        <v>5925</v>
      </c>
    </row>
    <row r="10" spans="1:6">
      <c r="A10" t="s">
        <v>105</v>
      </c>
      <c r="B10" s="35">
        <v>950</v>
      </c>
      <c r="C10" s="35">
        <v>250</v>
      </c>
      <c r="D10" s="16">
        <f t="shared" si="0"/>
        <v>1200</v>
      </c>
      <c r="E10" s="16">
        <v>6</v>
      </c>
      <c r="F10" s="16">
        <f t="shared" si="1"/>
        <v>7200</v>
      </c>
    </row>
    <row r="11" spans="1:6">
      <c r="F11" s="36">
        <f>SUM(F7:F10)</f>
        <v>31875</v>
      </c>
    </row>
    <row r="15" spans="1:6" ht="15.75">
      <c r="A15" s="15" t="s">
        <v>51</v>
      </c>
    </row>
    <row r="17" spans="1:2">
      <c r="A17" t="s">
        <v>106</v>
      </c>
      <c r="B17">
        <v>1000</v>
      </c>
    </row>
    <row r="18" spans="1:2">
      <c r="A18" t="s">
        <v>101</v>
      </c>
      <c r="B18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Larsen</dc:creator>
  <cp:keywords/>
  <dc:description/>
  <cp:lastModifiedBy>Allan Hjort Andersen</cp:lastModifiedBy>
  <cp:revision/>
  <dcterms:created xsi:type="dcterms:W3CDTF">2000-01-17T16:06:23Z</dcterms:created>
  <dcterms:modified xsi:type="dcterms:W3CDTF">2018-08-23T10:55:54Z</dcterms:modified>
  <cp:category/>
  <cp:contentStatus/>
</cp:coreProperties>
</file>